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Мегаполис Симферополь 150 м2\"/>
    </mc:Choice>
  </mc:AlternateContent>
  <xr:revisionPtr revIDLastSave="0" documentId="13_ncr:1_{0453A821-6EAA-4E49-86E0-20AFEC71F428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" i="1" l="1"/>
  <c r="F83" i="1" s="1"/>
  <c r="H83" i="1" s="1"/>
  <c r="F48" i="1"/>
  <c r="F51" i="1" s="1"/>
  <c r="H51" i="1" s="1"/>
  <c r="F109" i="1"/>
  <c r="F84" i="1" l="1"/>
  <c r="H84" i="1" s="1"/>
  <c r="F81" i="1"/>
  <c r="F85" i="1"/>
  <c r="H85" i="1" s="1"/>
  <c r="F52" i="1"/>
  <c r="H52" i="1" s="1"/>
  <c r="F49" i="1"/>
  <c r="F68" i="1" s="1"/>
  <c r="F53" i="1"/>
  <c r="H53" i="1" s="1"/>
  <c r="F55" i="1"/>
  <c r="F54" i="1"/>
  <c r="H54" i="1" s="1"/>
  <c r="F16" i="1"/>
  <c r="H109" i="1"/>
  <c r="H110" i="1" s="1"/>
  <c r="H111" i="1" s="1"/>
  <c r="F99" i="1" l="1"/>
  <c r="F82" i="1"/>
  <c r="H82" i="1" s="1"/>
  <c r="F98" i="1"/>
  <c r="H98" i="1" s="1"/>
  <c r="H81" i="1"/>
  <c r="H55" i="1"/>
  <c r="F70" i="1"/>
  <c r="H68" i="1"/>
  <c r="F50" i="1"/>
  <c r="H50" i="1" s="1"/>
  <c r="H49" i="1"/>
  <c r="H56" i="1" s="1"/>
  <c r="F69" i="1"/>
  <c r="F23" i="1"/>
  <c r="F21" i="1"/>
  <c r="H112" i="1"/>
  <c r="H113" i="1" s="1"/>
  <c r="H86" i="1" l="1"/>
  <c r="H88" i="1" s="1"/>
  <c r="E99" i="1"/>
  <c r="H99" i="1"/>
  <c r="H100" i="1" s="1"/>
  <c r="E69" i="1"/>
  <c r="H69" i="1"/>
  <c r="H59" i="1"/>
  <c r="H58" i="1"/>
  <c r="H57" i="1"/>
  <c r="H48" i="1"/>
  <c r="G48" i="1" s="1"/>
  <c r="H47" i="1"/>
  <c r="G47" i="1" s="1"/>
  <c r="E70" i="1"/>
  <c r="H70" i="1"/>
  <c r="F22" i="1"/>
  <c r="H22" i="1" s="1"/>
  <c r="H21" i="1"/>
  <c r="F20" i="1"/>
  <c r="H20" i="1" s="1"/>
  <c r="F19" i="1"/>
  <c r="F17" i="1"/>
  <c r="H80" i="1" l="1"/>
  <c r="G80" i="1" s="1"/>
  <c r="H87" i="1"/>
  <c r="H89" i="1"/>
  <c r="H79" i="1"/>
  <c r="G79" i="1" s="1"/>
  <c r="H71" i="1"/>
  <c r="H103" i="1"/>
  <c r="H102" i="1"/>
  <c r="H101" i="1"/>
  <c r="H74" i="1"/>
  <c r="H73" i="1"/>
  <c r="H72" i="1"/>
  <c r="F38" i="1"/>
  <c r="H23" i="1"/>
  <c r="F37" i="1"/>
  <c r="E37" i="1" s="1"/>
  <c r="F18" i="1"/>
  <c r="F36" i="1"/>
  <c r="H38" i="1" l="1"/>
  <c r="E38" i="1"/>
  <c r="H18" i="1"/>
  <c r="H19" i="1" l="1"/>
  <c r="H37" i="1"/>
  <c r="H36" i="1" l="1"/>
  <c r="H39" i="1" s="1"/>
  <c r="H40" i="1" s="1"/>
  <c r="H17" i="1"/>
  <c r="H24" i="1" s="1"/>
  <c r="H25" i="1" l="1"/>
  <c r="H16" i="1"/>
  <c r="G16" i="1" s="1"/>
  <c r="H15" i="1"/>
  <c r="G15" i="1" s="1"/>
  <c r="H41" i="1"/>
  <c r="H42" i="1"/>
  <c r="H26" i="1" l="1"/>
  <c r="H27" i="1"/>
</calcChain>
</file>

<file path=xl/sharedStrings.xml><?xml version="1.0" encoding="utf-8"?>
<sst xmlns="http://schemas.openxmlformats.org/spreadsheetml/2006/main" count="170" uniqueCount="58">
  <si>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</si>
  <si>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</si>
  <si>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</si>
  <si>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</si>
  <si>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</si>
  <si>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</si>
  <si>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</si>
  <si>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</si>
  <si>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</si>
  <si>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</si>
  <si>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</si>
  <si>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</si>
  <si>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</si>
  <si>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</si>
  <si>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</si>
  <si>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</si>
  <si>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</si>
  <si>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</si>
  <si>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</si>
  <si>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</si>
  <si>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</si>
  <si>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</si>
  <si>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</si>
  <si>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</si>
  <si>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</si>
  <si>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</si>
  <si>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Заклепка фасадная KRF 4,8х10 нержавеющая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</si>
  <si>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</si>
  <si>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</si>
  <si>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</si>
  <si>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</si>
  <si>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коэф. На кв.м.</t>
  </si>
  <si>
    <t>цена за ед. без НДС</t>
  </si>
  <si>
    <t>Итого за проектирование:</t>
  </si>
  <si>
    <t>Итого за кв.м проектирования:</t>
  </si>
  <si>
    <t>НДС 22%:</t>
  </si>
  <si>
    <t>Фасадная система для облицовки алюминиевыми композитными панелями</t>
  </si>
  <si>
    <t>Паронитовая прокладка 80х80х2,0</t>
  </si>
  <si>
    <t>Икля 1,2 нерж. сталь</t>
  </si>
  <si>
    <t>Салазка 1,2 нерж. сталь</t>
  </si>
  <si>
    <t>Усилитель угла кассеты 30х30х1,2 нерж. сталь</t>
  </si>
  <si>
    <t>Капитальный ремонт нежилого здания по адресу: Херсонская область, Генический муниципальный округ, село Геническая Горка, ул. Набережная, 51, литера 6</t>
  </si>
  <si>
    <t>Заклепка фасадная KRF 4,8х16 алюминий/нерж.</t>
  </si>
  <si>
    <t>Проектирование фасадной системы для облицовки АКП и керамогранитом</t>
  </si>
  <si>
    <t>Разработка рабочего проекта навесной фасадной системы для облицовки АКП и керамогранитом в соответствии с СП 522.1325800.2023</t>
  </si>
  <si>
    <t>Крепление кронштейнов и профиля (композитные панели 329,00 м2)</t>
  </si>
  <si>
    <t>Крепление кронштейнов и профиля (композитные панели 93,11 м2)</t>
  </si>
  <si>
    <t>Фасадная система для облицовки керамогранитом</t>
  </si>
  <si>
    <t>Паронитовая прокладка 70х70х2,0</t>
  </si>
  <si>
    <t>Кляммер рядовый усиленный КЛР 1,2 нерж. А430 RAL</t>
  </si>
  <si>
    <t>Кляммер стартовый усиленный КЛР 1,2 нерж. А430 RAL</t>
  </si>
  <si>
    <t>Крепление кронштейнов и профиля (керамогранит 50,33 м2)</t>
  </si>
  <si>
    <t>Фасадная система (нержавеющая окрашенная)</t>
  </si>
  <si>
    <t>Фасадная система Нержавеющая окрашенная</t>
  </si>
  <si>
    <t>Кронштейн усиленный КРУ 150х80х80х2,0 НС ОК</t>
  </si>
  <si>
    <t>Профиль гнутый усиленный Т 65х50х1,2 НС ОК (L=3000)</t>
  </si>
  <si>
    <t xml:space="preserve">Профиль гнутый У 40х40х1,2 НС ОК (L=3000) </t>
  </si>
  <si>
    <t>Кронштейн КР 150х70х70х2,0 НС 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</si>
</sst>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164" fontId="9" fillId="0" borderId="5" xfId="1" applyNumberFormat="1" applyFont="1" applyBorder="1" applyAlignment="1" applyProtection="1">
      <alignment horizontal="right" vertical="center" wrapText="1"/>
      <protection locked="0"/>
    </xf>
    <xf numFmtId="164" fontId="5" fillId="0" borderId="5" xfId="0" applyNumberFormat="1" applyFont="1" applyBorder="1" applyAlignment="1">
      <alignment vertical="center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6" xfId="0" applyFont="1" applyBorder="1" applyAlignment="1">
      <alignment horizontal="left" vertical="center" wrapText="1"/>
    </xf>
    <xf numFmtId="2" fontId="9" fillId="0" borderId="17" xfId="0" applyNumberFormat="1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>
      <alignment horizontal="left" vertical="center" wrapText="1"/>
    </xf>
    <xf numFmtId="2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4" fontId="10" fillId="3" borderId="9" xfId="0" applyNumberFormat="1" applyFont="1" applyFill="1" applyBorder="1" applyAlignment="1">
      <alignment vertical="center" wrapText="1"/>
    </xf>
    <xf numFmtId="164" fontId="10" fillId="3" borderId="21" xfId="0" applyNumberFormat="1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" fontId="11" fillId="4" borderId="7" xfId="0" applyNumberFormat="1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113"/>
  <sheetViews>
    <sheetView tabSelected="1" view="pageBreakPreview" topLeftCell="A79" zoomScaleNormal="100" zoomScaleSheetLayoutView="100" workbookViewId="0">
      <selection activeCell="G84" sqref="G84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9" t="s">
        <v>28</v>
      </c>
      <c r="C2" s="69"/>
      <c r="D2" s="69"/>
      <c r="E2" s="69"/>
      <c r="F2" s="69"/>
      <c r="G2" s="69"/>
      <c r="H2" s="69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1" t="s">
        <v>0</v>
      </c>
      <c r="C4" s="71"/>
      <c r="D4" s="71"/>
      <c r="E4" s="71"/>
      <c r="F4" s="71"/>
      <c r="G4" s="71"/>
      <c r="H4" s="71"/>
      <c r="I4" s="1"/>
    </row>
    <row r="5" spans="1:9" ht="75.75" customHeight="1" x14ac:dyDescent="0.3">
      <c r="A5" s="1"/>
      <c r="B5" s="72" t="s">
        <v>1</v>
      </c>
      <c r="C5" s="72"/>
      <c r="D5" s="72"/>
      <c r="E5" s="72"/>
      <c r="F5" s="72"/>
      <c r="G5" s="72"/>
      <c r="H5" s="7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5">
        <v>472.44</v>
      </c>
      <c r="G7" s="76"/>
      <c r="H7" s="77"/>
      <c r="I7" s="1"/>
    </row>
    <row r="8" spans="1:9" ht="59.4" customHeight="1" thickBot="1" x14ac:dyDescent="0.35">
      <c r="A8" s="1"/>
      <c r="B8" s="4"/>
      <c r="C8" s="5"/>
      <c r="D8" s="1"/>
      <c r="E8" s="6" t="s">
        <v>9</v>
      </c>
      <c r="F8" s="78" t="s">
        <v>41</v>
      </c>
      <c r="G8" s="79"/>
      <c r="H8" s="80"/>
      <c r="I8" s="1"/>
    </row>
    <row r="9" spans="1:9" ht="15" thickBot="1" x14ac:dyDescent="0.35">
      <c r="A9" s="1"/>
      <c r="B9" s="90"/>
      <c r="C9" s="90"/>
      <c r="D9" s="9"/>
      <c r="E9" s="10" t="s">
        <v>3</v>
      </c>
      <c r="F9" s="81">
        <v>46241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4" t="s">
        <v>22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6" t="s">
        <v>52</v>
      </c>
      <c r="C13" s="87"/>
      <c r="D13" s="87"/>
      <c r="E13" s="87"/>
      <c r="F13" s="87"/>
      <c r="G13" s="87"/>
      <c r="H13" s="87"/>
      <c r="I13" s="1"/>
    </row>
    <row r="14" spans="1:9" ht="28.2" thickBot="1" x14ac:dyDescent="0.35">
      <c r="A14" s="1"/>
      <c r="B14" s="45" t="s">
        <v>4</v>
      </c>
      <c r="C14" s="46" t="s">
        <v>5</v>
      </c>
      <c r="D14" s="47" t="s">
        <v>13</v>
      </c>
      <c r="E14" s="47" t="s">
        <v>12</v>
      </c>
      <c r="F14" s="47" t="s">
        <v>6</v>
      </c>
      <c r="G14" s="47" t="s">
        <v>7</v>
      </c>
      <c r="H14" s="48" t="s">
        <v>8</v>
      </c>
      <c r="I14" s="1"/>
    </row>
    <row r="15" spans="1:9" ht="31.65" customHeight="1" thickBot="1" x14ac:dyDescent="0.35">
      <c r="A15" s="1"/>
      <c r="B15" s="91" t="s">
        <v>36</v>
      </c>
      <c r="C15" s="92"/>
      <c r="D15" s="49" t="s">
        <v>21</v>
      </c>
      <c r="E15" s="50"/>
      <c r="F15" s="51">
        <v>329</v>
      </c>
      <c r="G15" s="52">
        <f>H15/F15</f>
        <v>3078.6972644376901</v>
      </c>
      <c r="H15" s="53">
        <f>H24</f>
        <v>1012891.4</v>
      </c>
      <c r="I15" s="1"/>
    </row>
    <row r="16" spans="1:9" ht="15.75" customHeight="1" thickBot="1" x14ac:dyDescent="0.35">
      <c r="A16" s="1"/>
      <c r="B16" s="93" t="s">
        <v>53</v>
      </c>
      <c r="C16" s="94"/>
      <c r="D16" s="60" t="s">
        <v>21</v>
      </c>
      <c r="E16" s="61"/>
      <c r="F16" s="62">
        <f>F15</f>
        <v>329</v>
      </c>
      <c r="G16" s="64">
        <f>H16/F16</f>
        <v>3078.6972644376901</v>
      </c>
      <c r="H16" s="63">
        <f>H24</f>
        <v>1012891.4</v>
      </c>
      <c r="I16" s="1"/>
    </row>
    <row r="17" spans="1:9" x14ac:dyDescent="0.3">
      <c r="A17" s="1"/>
      <c r="B17" s="54">
        <v>1</v>
      </c>
      <c r="C17" s="55" t="s">
        <v>54</v>
      </c>
      <c r="D17" s="56" t="s">
        <v>10</v>
      </c>
      <c r="E17" s="57">
        <v>2.4</v>
      </c>
      <c r="F17" s="57">
        <f>ROUND(E17*F16,0)</f>
        <v>790</v>
      </c>
      <c r="G17" s="58">
        <v>187.2</v>
      </c>
      <c r="H17" s="59">
        <f>F17*G17</f>
        <v>147888</v>
      </c>
      <c r="I17" s="1"/>
    </row>
    <row r="18" spans="1:9" x14ac:dyDescent="0.3">
      <c r="A18" s="1"/>
      <c r="B18" s="33">
        <v>2</v>
      </c>
      <c r="C18" s="41" t="s">
        <v>37</v>
      </c>
      <c r="D18" s="15" t="s">
        <v>10</v>
      </c>
      <c r="E18" s="16">
        <v>2.4</v>
      </c>
      <c r="F18" s="16">
        <f>F17</f>
        <v>790</v>
      </c>
      <c r="G18" s="42">
        <v>6.2</v>
      </c>
      <c r="H18" s="35">
        <f t="shared" ref="H18:H23" si="0">F18*G18</f>
        <v>4898</v>
      </c>
      <c r="I18" s="1"/>
    </row>
    <row r="19" spans="1:9" x14ac:dyDescent="0.3">
      <c r="A19" s="1"/>
      <c r="B19" s="33">
        <v>3</v>
      </c>
      <c r="C19" s="41" t="s">
        <v>55</v>
      </c>
      <c r="D19" s="15" t="s">
        <v>11</v>
      </c>
      <c r="E19" s="16">
        <v>2.7</v>
      </c>
      <c r="F19" s="16">
        <f>ROUND(E19*F16/3,0)*3</f>
        <v>888</v>
      </c>
      <c r="G19" s="42">
        <v>652.79999999999995</v>
      </c>
      <c r="H19" s="35">
        <f t="shared" si="0"/>
        <v>579686.39999999991</v>
      </c>
      <c r="I19" s="1"/>
    </row>
    <row r="20" spans="1:9" x14ac:dyDescent="0.3">
      <c r="A20" s="1"/>
      <c r="B20" s="33">
        <v>4</v>
      </c>
      <c r="C20" s="41" t="s">
        <v>56</v>
      </c>
      <c r="D20" s="15" t="s">
        <v>11</v>
      </c>
      <c r="E20" s="16">
        <v>0.3</v>
      </c>
      <c r="F20" s="16">
        <f>ROUND(E20*F16/3,0)*3</f>
        <v>99</v>
      </c>
      <c r="G20" s="42">
        <v>304.2</v>
      </c>
      <c r="H20" s="35">
        <f t="shared" si="0"/>
        <v>30115.8</v>
      </c>
      <c r="I20" s="1"/>
    </row>
    <row r="21" spans="1:9" x14ac:dyDescent="0.3">
      <c r="A21" s="1"/>
      <c r="B21" s="33">
        <v>5</v>
      </c>
      <c r="C21" s="41" t="s">
        <v>39</v>
      </c>
      <c r="D21" s="15" t="s">
        <v>10</v>
      </c>
      <c r="E21" s="16">
        <v>12</v>
      </c>
      <c r="F21" s="16">
        <f>ROUND(E21*F16,0)</f>
        <v>3948</v>
      </c>
      <c r="G21" s="42">
        <v>31.67</v>
      </c>
      <c r="H21" s="35">
        <f t="shared" si="0"/>
        <v>125033.16</v>
      </c>
      <c r="I21" s="1"/>
    </row>
    <row r="22" spans="1:9" x14ac:dyDescent="0.3">
      <c r="A22" s="1"/>
      <c r="B22" s="33">
        <v>6</v>
      </c>
      <c r="C22" s="41" t="s">
        <v>38</v>
      </c>
      <c r="D22" s="15" t="s">
        <v>10</v>
      </c>
      <c r="E22" s="16">
        <v>12</v>
      </c>
      <c r="F22" s="16">
        <f>ROUND(E22*F16,0)</f>
        <v>3948</v>
      </c>
      <c r="G22" s="42">
        <v>15.73</v>
      </c>
      <c r="H22" s="35">
        <f t="shared" si="0"/>
        <v>62102.04</v>
      </c>
      <c r="I22" s="1"/>
    </row>
    <row r="23" spans="1:9" ht="15" thickBot="1" x14ac:dyDescent="0.35">
      <c r="A23" s="1"/>
      <c r="B23" s="34">
        <v>7</v>
      </c>
      <c r="C23" s="43" t="s">
        <v>40</v>
      </c>
      <c r="D23" s="31" t="s">
        <v>10</v>
      </c>
      <c r="E23" s="32">
        <v>12</v>
      </c>
      <c r="F23" s="32">
        <f>ROUND(E23*F16,0)</f>
        <v>3948</v>
      </c>
      <c r="G23" s="44">
        <v>16</v>
      </c>
      <c r="H23" s="36">
        <f t="shared" si="0"/>
        <v>63168</v>
      </c>
      <c r="I23" s="1"/>
    </row>
    <row r="24" spans="1:9" ht="18.600000000000001" thickBot="1" x14ac:dyDescent="0.35">
      <c r="A24" s="1"/>
      <c r="B24" s="73" t="s">
        <v>17</v>
      </c>
      <c r="C24" s="74"/>
      <c r="D24" s="74"/>
      <c r="E24" s="74"/>
      <c r="F24" s="74"/>
      <c r="G24" s="74"/>
      <c r="H24" s="30">
        <f>SUM(H17:H23)</f>
        <v>1012891.4</v>
      </c>
      <c r="I24" s="1"/>
    </row>
    <row r="25" spans="1:9" ht="18.600000000000001" thickBot="1" x14ac:dyDescent="0.35">
      <c r="A25" s="1"/>
      <c r="B25" s="88" t="s">
        <v>18</v>
      </c>
      <c r="C25" s="89"/>
      <c r="D25" s="89"/>
      <c r="E25" s="89"/>
      <c r="F25" s="89"/>
      <c r="G25" s="89"/>
      <c r="H25" s="22">
        <f>H24/F15</f>
        <v>3078.6972644376901</v>
      </c>
      <c r="I25" s="1"/>
    </row>
    <row r="26" spans="1:9" x14ac:dyDescent="0.3">
      <c r="A26" s="1"/>
      <c r="B26" s="85"/>
      <c r="C26" s="85"/>
      <c r="D26" s="85"/>
      <c r="E26" s="17"/>
      <c r="F26" s="17"/>
      <c r="G26" s="6" t="s">
        <v>23</v>
      </c>
      <c r="H26" s="18">
        <f>H24/122*22</f>
        <v>182652.54754098359</v>
      </c>
      <c r="I26" s="1"/>
    </row>
    <row r="27" spans="1:9" x14ac:dyDescent="0.3">
      <c r="G27" s="19" t="s">
        <v>24</v>
      </c>
      <c r="H27" s="20">
        <f>H24</f>
        <v>1012891.4</v>
      </c>
    </row>
    <row r="28" spans="1:9" x14ac:dyDescent="0.3">
      <c r="G28" s="29" t="s">
        <v>27</v>
      </c>
      <c r="H28" s="20">
        <v>150000</v>
      </c>
    </row>
    <row r="31" spans="1:9" ht="15.6" x14ac:dyDescent="0.3">
      <c r="B31" s="70" t="s">
        <v>19</v>
      </c>
      <c r="C31" s="70"/>
      <c r="D31" s="70"/>
      <c r="E31" s="70"/>
      <c r="F31" s="70"/>
      <c r="G31" s="70"/>
      <c r="H31" s="70"/>
    </row>
    <row r="33" spans="2:8" ht="18" x14ac:dyDescent="0.3">
      <c r="B33" s="67" t="s">
        <v>45</v>
      </c>
      <c r="C33" s="67"/>
      <c r="D33" s="67"/>
      <c r="E33" s="67"/>
      <c r="F33" s="67"/>
      <c r="G33" s="67"/>
      <c r="H33" s="67"/>
    </row>
    <row r="34" spans="2:8" ht="27.6" x14ac:dyDescent="0.3">
      <c r="B34" s="23" t="s">
        <v>4</v>
      </c>
      <c r="C34" s="24" t="s">
        <v>20</v>
      </c>
      <c r="D34" s="23" t="s">
        <v>13</v>
      </c>
      <c r="E34" s="23" t="s">
        <v>12</v>
      </c>
      <c r="F34" s="23" t="s">
        <v>6</v>
      </c>
      <c r="G34" s="23" t="s">
        <v>7</v>
      </c>
      <c r="H34" s="23" t="s">
        <v>8</v>
      </c>
    </row>
    <row r="35" spans="2:8" x14ac:dyDescent="0.3">
      <c r="B35" s="65" t="s">
        <v>14</v>
      </c>
      <c r="C35" s="65"/>
      <c r="D35" s="65"/>
      <c r="E35" s="65"/>
      <c r="F35" s="65"/>
      <c r="G35" s="65"/>
      <c r="H35" s="65"/>
    </row>
    <row r="36" spans="2:8" x14ac:dyDescent="0.3">
      <c r="B36" s="25">
        <v>1</v>
      </c>
      <c r="C36" s="26" t="s">
        <v>25</v>
      </c>
      <c r="D36" s="15" t="s">
        <v>10</v>
      </c>
      <c r="E36" s="16">
        <v>2.4</v>
      </c>
      <c r="F36" s="14">
        <f>ROUNDUP(F17/200,0)*200</f>
        <v>800</v>
      </c>
      <c r="G36" s="16">
        <v>27.5</v>
      </c>
      <c r="H36" s="27">
        <f>F36*G36</f>
        <v>22000</v>
      </c>
    </row>
    <row r="37" spans="2:8" x14ac:dyDescent="0.3">
      <c r="B37" s="25">
        <v>2</v>
      </c>
      <c r="C37" s="26" t="s">
        <v>26</v>
      </c>
      <c r="D37" s="15" t="s">
        <v>10</v>
      </c>
      <c r="E37" s="16">
        <f>F37/F16</f>
        <v>28.875379939209726</v>
      </c>
      <c r="F37" s="14">
        <f>ROUNDUP((F17*2+F21*2)/500,0)*500</f>
        <v>9500</v>
      </c>
      <c r="G37" s="16">
        <v>4.2</v>
      </c>
      <c r="H37" s="27">
        <f t="shared" ref="H37" si="1">F37*G37</f>
        <v>39900</v>
      </c>
    </row>
    <row r="38" spans="2:8" x14ac:dyDescent="0.3">
      <c r="B38" s="25">
        <v>3</v>
      </c>
      <c r="C38" s="26" t="s">
        <v>42</v>
      </c>
      <c r="D38" s="15" t="s">
        <v>10</v>
      </c>
      <c r="E38" s="16">
        <f>F38/F16</f>
        <v>48.632218844984806</v>
      </c>
      <c r="F38" s="14">
        <f>ROUNDUP((F23*2+F22*2)/500,0)*500</f>
        <v>16000</v>
      </c>
      <c r="G38" s="16">
        <v>3.9</v>
      </c>
      <c r="H38" s="27">
        <f t="shared" ref="H38" si="2">F38*G38</f>
        <v>62400</v>
      </c>
    </row>
    <row r="39" spans="2:8" x14ac:dyDescent="0.3">
      <c r="B39" s="68" t="s">
        <v>15</v>
      </c>
      <c r="C39" s="68"/>
      <c r="D39" s="68"/>
      <c r="E39" s="68"/>
      <c r="F39" s="68"/>
      <c r="G39" s="68"/>
      <c r="H39" s="28">
        <f>SUM(H36:H38)</f>
        <v>124300</v>
      </c>
    </row>
    <row r="40" spans="2:8" x14ac:dyDescent="0.3">
      <c r="B40" s="68" t="s">
        <v>16</v>
      </c>
      <c r="C40" s="68"/>
      <c r="D40" s="68"/>
      <c r="E40" s="68"/>
      <c r="F40" s="68"/>
      <c r="G40" s="68"/>
      <c r="H40" s="28">
        <f>H39/F16</f>
        <v>377.81155015197567</v>
      </c>
    </row>
    <row r="41" spans="2:8" x14ac:dyDescent="0.3">
      <c r="G41" s="6" t="s">
        <v>23</v>
      </c>
      <c r="H41" s="18">
        <f>H39/122*22</f>
        <v>22414.754098360656</v>
      </c>
    </row>
    <row r="42" spans="2:8" x14ac:dyDescent="0.3">
      <c r="G42" s="19" t="s">
        <v>24</v>
      </c>
      <c r="H42" s="20">
        <f>H39</f>
        <v>124300</v>
      </c>
    </row>
    <row r="44" spans="2:8" ht="15" thickBot="1" x14ac:dyDescent="0.35"/>
    <row r="45" spans="2:8" ht="18.600000000000001" thickBot="1" x14ac:dyDescent="0.35">
      <c r="B45" s="86" t="s">
        <v>52</v>
      </c>
      <c r="C45" s="87"/>
      <c r="D45" s="87"/>
      <c r="E45" s="87"/>
      <c r="F45" s="87"/>
      <c r="G45" s="87"/>
      <c r="H45" s="87"/>
    </row>
    <row r="46" spans="2:8" ht="28.2" thickBot="1" x14ac:dyDescent="0.35">
      <c r="B46" s="45" t="s">
        <v>4</v>
      </c>
      <c r="C46" s="46" t="s">
        <v>5</v>
      </c>
      <c r="D46" s="47" t="s">
        <v>13</v>
      </c>
      <c r="E46" s="47" t="s">
        <v>12</v>
      </c>
      <c r="F46" s="47" t="s">
        <v>6</v>
      </c>
      <c r="G46" s="47" t="s">
        <v>7</v>
      </c>
      <c r="H46" s="48" t="s">
        <v>8</v>
      </c>
    </row>
    <row r="47" spans="2:8" ht="31.65" customHeight="1" thickBot="1" x14ac:dyDescent="0.35">
      <c r="B47" s="91" t="s">
        <v>36</v>
      </c>
      <c r="C47" s="92"/>
      <c r="D47" s="49" t="s">
        <v>21</v>
      </c>
      <c r="E47" s="50"/>
      <c r="F47" s="51">
        <v>93.11</v>
      </c>
      <c r="G47" s="52">
        <f>H47/F47</f>
        <v>3078.7777897110936</v>
      </c>
      <c r="H47" s="53">
        <f>H56</f>
        <v>286664.99999999994</v>
      </c>
    </row>
    <row r="48" spans="2:8" ht="15" customHeight="1" thickBot="1" x14ac:dyDescent="0.35">
      <c r="B48" s="93" t="s">
        <v>53</v>
      </c>
      <c r="C48" s="94"/>
      <c r="D48" s="60" t="s">
        <v>21</v>
      </c>
      <c r="E48" s="61"/>
      <c r="F48" s="62">
        <f>F47</f>
        <v>93.11</v>
      </c>
      <c r="G48" s="64">
        <f>H48/F48</f>
        <v>3078.7777897110936</v>
      </c>
      <c r="H48" s="63">
        <f>H56</f>
        <v>286664.99999999994</v>
      </c>
    </row>
    <row r="49" spans="2:8" x14ac:dyDescent="0.3">
      <c r="B49" s="54">
        <v>1</v>
      </c>
      <c r="C49" s="55" t="s">
        <v>54</v>
      </c>
      <c r="D49" s="56" t="s">
        <v>10</v>
      </c>
      <c r="E49" s="57">
        <v>2.4</v>
      </c>
      <c r="F49" s="57">
        <f>ROUND(E49*F48,0)</f>
        <v>223</v>
      </c>
      <c r="G49" s="58">
        <v>187.2</v>
      </c>
      <c r="H49" s="59">
        <f>F49*G49</f>
        <v>41745.599999999999</v>
      </c>
    </row>
    <row r="50" spans="2:8" x14ac:dyDescent="0.3">
      <c r="B50" s="33">
        <v>2</v>
      </c>
      <c r="C50" s="41" t="s">
        <v>37</v>
      </c>
      <c r="D50" s="15" t="s">
        <v>10</v>
      </c>
      <c r="E50" s="16">
        <v>2.4</v>
      </c>
      <c r="F50" s="16">
        <f>F49</f>
        <v>223</v>
      </c>
      <c r="G50" s="42">
        <v>6.2</v>
      </c>
      <c r="H50" s="35">
        <f t="shared" ref="H50:H55" si="3">F50*G50</f>
        <v>1382.6000000000001</v>
      </c>
    </row>
    <row r="51" spans="2:8" x14ac:dyDescent="0.3">
      <c r="B51" s="33">
        <v>3</v>
      </c>
      <c r="C51" s="41" t="s">
        <v>55</v>
      </c>
      <c r="D51" s="15" t="s">
        <v>11</v>
      </c>
      <c r="E51" s="16">
        <v>2.7</v>
      </c>
      <c r="F51" s="16">
        <f>ROUND(E51*F48/3,0)*3</f>
        <v>252</v>
      </c>
      <c r="G51" s="42">
        <v>652.79999999999995</v>
      </c>
      <c r="H51" s="35">
        <f t="shared" si="3"/>
        <v>164505.59999999998</v>
      </c>
    </row>
    <row r="52" spans="2:8" x14ac:dyDescent="0.3">
      <c r="B52" s="33">
        <v>4</v>
      </c>
      <c r="C52" s="41" t="s">
        <v>56</v>
      </c>
      <c r="D52" s="15" t="s">
        <v>11</v>
      </c>
      <c r="E52" s="16">
        <v>0.3</v>
      </c>
      <c r="F52" s="16">
        <f>ROUND(E52*F48/3,0)*3</f>
        <v>27</v>
      </c>
      <c r="G52" s="42">
        <v>304.2</v>
      </c>
      <c r="H52" s="35">
        <f t="shared" si="3"/>
        <v>8213.4</v>
      </c>
    </row>
    <row r="53" spans="2:8" x14ac:dyDescent="0.3">
      <c r="B53" s="33">
        <v>5</v>
      </c>
      <c r="C53" s="41" t="s">
        <v>39</v>
      </c>
      <c r="D53" s="15" t="s">
        <v>10</v>
      </c>
      <c r="E53" s="16">
        <v>12</v>
      </c>
      <c r="F53" s="16">
        <f>ROUND(E53*F48,0)</f>
        <v>1117</v>
      </c>
      <c r="G53" s="42">
        <v>31.67</v>
      </c>
      <c r="H53" s="35">
        <f t="shared" si="3"/>
        <v>35375.39</v>
      </c>
    </row>
    <row r="54" spans="2:8" x14ac:dyDescent="0.3">
      <c r="B54" s="33">
        <v>6</v>
      </c>
      <c r="C54" s="41" t="s">
        <v>38</v>
      </c>
      <c r="D54" s="15" t="s">
        <v>10</v>
      </c>
      <c r="E54" s="16">
        <v>12</v>
      </c>
      <c r="F54" s="16">
        <f>ROUND(E54*F48,0)</f>
        <v>1117</v>
      </c>
      <c r="G54" s="42">
        <v>15.73</v>
      </c>
      <c r="H54" s="35">
        <f t="shared" si="3"/>
        <v>17570.41</v>
      </c>
    </row>
    <row r="55" spans="2:8" ht="15" thickBot="1" x14ac:dyDescent="0.35">
      <c r="B55" s="34">
        <v>7</v>
      </c>
      <c r="C55" s="43" t="s">
        <v>40</v>
      </c>
      <c r="D55" s="31" t="s">
        <v>10</v>
      </c>
      <c r="E55" s="32">
        <v>12</v>
      </c>
      <c r="F55" s="32">
        <f>ROUND(E55*F48,0)</f>
        <v>1117</v>
      </c>
      <c r="G55" s="44">
        <v>16</v>
      </c>
      <c r="H55" s="36">
        <f t="shared" si="3"/>
        <v>17872</v>
      </c>
    </row>
    <row r="56" spans="2:8" ht="18.600000000000001" thickBot="1" x14ac:dyDescent="0.35">
      <c r="B56" s="73" t="s">
        <v>17</v>
      </c>
      <c r="C56" s="74"/>
      <c r="D56" s="74"/>
      <c r="E56" s="74"/>
      <c r="F56" s="74"/>
      <c r="G56" s="74"/>
      <c r="H56" s="30">
        <f>SUM(H49:H55)</f>
        <v>286664.99999999994</v>
      </c>
    </row>
    <row r="57" spans="2:8" ht="18.600000000000001" thickBot="1" x14ac:dyDescent="0.35">
      <c r="B57" s="88" t="s">
        <v>18</v>
      </c>
      <c r="C57" s="89"/>
      <c r="D57" s="89"/>
      <c r="E57" s="89"/>
      <c r="F57" s="89"/>
      <c r="G57" s="89"/>
      <c r="H57" s="22">
        <f>H56/F47</f>
        <v>3078.7777897110936</v>
      </c>
    </row>
    <row r="58" spans="2:8" x14ac:dyDescent="0.3">
      <c r="B58" s="85"/>
      <c r="C58" s="85"/>
      <c r="D58" s="85"/>
      <c r="E58" s="17"/>
      <c r="F58" s="17"/>
      <c r="G58" s="6" t="s">
        <v>23</v>
      </c>
      <c r="H58" s="18">
        <f>H56/122*22</f>
        <v>51693.68852459015</v>
      </c>
    </row>
    <row r="59" spans="2:8" x14ac:dyDescent="0.3">
      <c r="G59" s="19" t="s">
        <v>24</v>
      </c>
      <c r="H59" s="20">
        <f>H56</f>
        <v>286664.99999999994</v>
      </c>
    </row>
    <row r="60" spans="2:8" x14ac:dyDescent="0.3">
      <c r="G60" s="29" t="s">
        <v>27</v>
      </c>
      <c r="H60" s="20">
        <v>90000</v>
      </c>
    </row>
    <row r="63" spans="2:8" ht="15.6" x14ac:dyDescent="0.3">
      <c r="B63" s="70" t="s">
        <v>19</v>
      </c>
      <c r="C63" s="70"/>
      <c r="D63" s="70"/>
      <c r="E63" s="70"/>
      <c r="F63" s="70"/>
      <c r="G63" s="70"/>
      <c r="H63" s="70"/>
    </row>
    <row r="65" spans="2:8" ht="18" x14ac:dyDescent="0.3">
      <c r="B65" s="67" t="s">
        <v>46</v>
      </c>
      <c r="C65" s="67"/>
      <c r="D65" s="67"/>
      <c r="E65" s="67"/>
      <c r="F65" s="67"/>
      <c r="G65" s="67"/>
      <c r="H65" s="67"/>
    </row>
    <row r="66" spans="2:8" ht="27.6" x14ac:dyDescent="0.3">
      <c r="B66" s="23" t="s">
        <v>4</v>
      </c>
      <c r="C66" s="24" t="s">
        <v>20</v>
      </c>
      <c r="D66" s="23" t="s">
        <v>13</v>
      </c>
      <c r="E66" s="23" t="s">
        <v>12</v>
      </c>
      <c r="F66" s="23" t="s">
        <v>6</v>
      </c>
      <c r="G66" s="23" t="s">
        <v>7</v>
      </c>
      <c r="H66" s="23" t="s">
        <v>8</v>
      </c>
    </row>
    <row r="67" spans="2:8" ht="14.4" customHeight="1" x14ac:dyDescent="0.3">
      <c r="B67" s="65" t="s">
        <v>14</v>
      </c>
      <c r="C67" s="65"/>
      <c r="D67" s="65"/>
      <c r="E67" s="65"/>
      <c r="F67" s="65"/>
      <c r="G67" s="65"/>
      <c r="H67" s="65"/>
    </row>
    <row r="68" spans="2:8" x14ac:dyDescent="0.3">
      <c r="B68" s="25">
        <v>1</v>
      </c>
      <c r="C68" s="26" t="s">
        <v>25</v>
      </c>
      <c r="D68" s="15" t="s">
        <v>10</v>
      </c>
      <c r="E68" s="16">
        <v>2.4</v>
      </c>
      <c r="F68" s="14">
        <f>ROUNDUP(F49/100,0)*100</f>
        <v>300</v>
      </c>
      <c r="G68" s="16">
        <v>27.5</v>
      </c>
      <c r="H68" s="27">
        <f>F68*G68</f>
        <v>8250</v>
      </c>
    </row>
    <row r="69" spans="2:8" x14ac:dyDescent="0.3">
      <c r="B69" s="25">
        <v>2</v>
      </c>
      <c r="C69" s="26" t="s">
        <v>26</v>
      </c>
      <c r="D69" s="15" t="s">
        <v>10</v>
      </c>
      <c r="E69" s="16">
        <f>F69/F48</f>
        <v>32.21995489206315</v>
      </c>
      <c r="F69" s="14">
        <f>ROUNDUP((F49*2+F53*2)/500,0)*500</f>
        <v>3000</v>
      </c>
      <c r="G69" s="16">
        <v>4.2</v>
      </c>
      <c r="H69" s="27">
        <f t="shared" ref="H69:H70" si="4">F69*G69</f>
        <v>12600</v>
      </c>
    </row>
    <row r="70" spans="2:8" x14ac:dyDescent="0.3">
      <c r="B70" s="25">
        <v>3</v>
      </c>
      <c r="C70" s="26" t="s">
        <v>42</v>
      </c>
      <c r="D70" s="15" t="s">
        <v>10</v>
      </c>
      <c r="E70" s="16">
        <f>F70/F48</f>
        <v>48.329932338094729</v>
      </c>
      <c r="F70" s="14">
        <f>ROUNDUP((F55*2+F54*2)/500,0)*500</f>
        <v>4500</v>
      </c>
      <c r="G70" s="16">
        <v>3.9</v>
      </c>
      <c r="H70" s="27">
        <f t="shared" si="4"/>
        <v>17550</v>
      </c>
    </row>
    <row r="71" spans="2:8" x14ac:dyDescent="0.3">
      <c r="B71" s="68" t="s">
        <v>15</v>
      </c>
      <c r="C71" s="68"/>
      <c r="D71" s="68"/>
      <c r="E71" s="68"/>
      <c r="F71" s="68"/>
      <c r="G71" s="68"/>
      <c r="H71" s="28">
        <f>SUM(H68:H70)</f>
        <v>38400</v>
      </c>
    </row>
    <row r="72" spans="2:8" x14ac:dyDescent="0.3">
      <c r="B72" s="68" t="s">
        <v>16</v>
      </c>
      <c r="C72" s="68"/>
      <c r="D72" s="68"/>
      <c r="E72" s="68"/>
      <c r="F72" s="68"/>
      <c r="G72" s="68"/>
      <c r="H72" s="28">
        <f>H71/F48</f>
        <v>412.41542261840834</v>
      </c>
    </row>
    <row r="73" spans="2:8" x14ac:dyDescent="0.3">
      <c r="G73" s="6" t="s">
        <v>23</v>
      </c>
      <c r="H73" s="18">
        <f>H71/122*22</f>
        <v>6924.5901639344265</v>
      </c>
    </row>
    <row r="74" spans="2:8" x14ac:dyDescent="0.3">
      <c r="G74" s="19" t="s">
        <v>24</v>
      </c>
      <c r="H74" s="20">
        <f>H71</f>
        <v>38400</v>
      </c>
    </row>
    <row r="76" spans="2:8" ht="15" thickBot="1" x14ac:dyDescent="0.35"/>
    <row r="77" spans="2:8" ht="18.600000000000001" thickBot="1" x14ac:dyDescent="0.35">
      <c r="B77" s="86" t="s">
        <v>52</v>
      </c>
      <c r="C77" s="87"/>
      <c r="D77" s="87"/>
      <c r="E77" s="87"/>
      <c r="F77" s="87"/>
      <c r="G77" s="87"/>
      <c r="H77" s="87"/>
    </row>
    <row r="78" spans="2:8" ht="28.2" thickBot="1" x14ac:dyDescent="0.35">
      <c r="B78" s="45" t="s">
        <v>4</v>
      </c>
      <c r="C78" s="46" t="s">
        <v>5</v>
      </c>
      <c r="D78" s="47" t="s">
        <v>13</v>
      </c>
      <c r="E78" s="47" t="s">
        <v>12</v>
      </c>
      <c r="F78" s="47" t="s">
        <v>6</v>
      </c>
      <c r="G78" s="47" t="s">
        <v>7</v>
      </c>
      <c r="H78" s="48" t="s">
        <v>8</v>
      </c>
    </row>
    <row r="79" spans="2:8" ht="15" thickBot="1" x14ac:dyDescent="0.35">
      <c r="B79" s="91" t="s">
        <v>47</v>
      </c>
      <c r="C79" s="92"/>
      <c r="D79" s="49" t="s">
        <v>21</v>
      </c>
      <c r="E79" s="50"/>
      <c r="F79" s="51">
        <v>50.33</v>
      </c>
      <c r="G79" s="52">
        <f>H79/F79</f>
        <v>3357.7224319491361</v>
      </c>
      <c r="H79" s="53">
        <f>H86</f>
        <v>168994.17</v>
      </c>
    </row>
    <row r="80" spans="2:8" ht="15" thickBot="1" x14ac:dyDescent="0.35">
      <c r="B80" s="93" t="s">
        <v>53</v>
      </c>
      <c r="C80" s="94"/>
      <c r="D80" s="60" t="s">
        <v>21</v>
      </c>
      <c r="E80" s="61"/>
      <c r="F80" s="62">
        <f>F79</f>
        <v>50.33</v>
      </c>
      <c r="G80" s="64">
        <f>H80/F80</f>
        <v>3357.7224319491361</v>
      </c>
      <c r="H80" s="63">
        <f>H86</f>
        <v>168994.17</v>
      </c>
    </row>
    <row r="81" spans="2:8" x14ac:dyDescent="0.3">
      <c r="B81" s="54">
        <v>1</v>
      </c>
      <c r="C81" s="55" t="s">
        <v>57</v>
      </c>
      <c r="D81" s="56" t="s">
        <v>10</v>
      </c>
      <c r="E81" s="57">
        <v>8.75</v>
      </c>
      <c r="F81" s="57">
        <f>ROUND(E81*F80,0)</f>
        <v>440</v>
      </c>
      <c r="G81" s="58">
        <v>140</v>
      </c>
      <c r="H81" s="59">
        <f>F81*G81</f>
        <v>61600</v>
      </c>
    </row>
    <row r="82" spans="2:8" x14ac:dyDescent="0.3">
      <c r="B82" s="33">
        <v>2</v>
      </c>
      <c r="C82" s="41" t="s">
        <v>48</v>
      </c>
      <c r="D82" s="15" t="s">
        <v>10</v>
      </c>
      <c r="E82" s="16">
        <v>8.75</v>
      </c>
      <c r="F82" s="16">
        <f>F81</f>
        <v>440</v>
      </c>
      <c r="G82" s="42">
        <v>4.8499999999999996</v>
      </c>
      <c r="H82" s="35">
        <f t="shared" ref="H82:H85" si="5">F82*G82</f>
        <v>2134</v>
      </c>
    </row>
    <row r="83" spans="2:8" x14ac:dyDescent="0.3">
      <c r="B83" s="33">
        <v>3</v>
      </c>
      <c r="C83" s="41" t="s">
        <v>55</v>
      </c>
      <c r="D83" s="15" t="s">
        <v>11</v>
      </c>
      <c r="E83" s="16">
        <v>2.7</v>
      </c>
      <c r="F83" s="16">
        <f>ROUND(E83*F80/3,0)*3</f>
        <v>135</v>
      </c>
      <c r="G83" s="42">
        <v>652.79999999999995</v>
      </c>
      <c r="H83" s="35">
        <f t="shared" si="5"/>
        <v>88128</v>
      </c>
    </row>
    <row r="84" spans="2:8" x14ac:dyDescent="0.3">
      <c r="B84" s="33">
        <v>4</v>
      </c>
      <c r="C84" s="95" t="s">
        <v>49</v>
      </c>
      <c r="D84" s="15" t="s">
        <v>10</v>
      </c>
      <c r="E84" s="16">
        <v>5</v>
      </c>
      <c r="F84" s="16">
        <f>ROUND(E84*F80,0)</f>
        <v>252</v>
      </c>
      <c r="G84" s="42">
        <v>33.33</v>
      </c>
      <c r="H84" s="35">
        <f t="shared" si="5"/>
        <v>8399.16</v>
      </c>
    </row>
    <row r="85" spans="2:8" ht="15" thickBot="1" x14ac:dyDescent="0.35">
      <c r="B85" s="33">
        <v>5</v>
      </c>
      <c r="C85" s="96" t="s">
        <v>50</v>
      </c>
      <c r="D85" s="15" t="s">
        <v>10</v>
      </c>
      <c r="E85" s="16">
        <v>8</v>
      </c>
      <c r="F85" s="16">
        <f>ROUND(E85*F80,0)</f>
        <v>403</v>
      </c>
      <c r="G85" s="42">
        <v>21.67</v>
      </c>
      <c r="H85" s="35">
        <f t="shared" si="5"/>
        <v>8733.01</v>
      </c>
    </row>
    <row r="86" spans="2:8" ht="18.600000000000001" thickBot="1" x14ac:dyDescent="0.35">
      <c r="B86" s="73" t="s">
        <v>17</v>
      </c>
      <c r="C86" s="74"/>
      <c r="D86" s="74"/>
      <c r="E86" s="74"/>
      <c r="F86" s="74"/>
      <c r="G86" s="74"/>
      <c r="H86" s="30">
        <f>SUM(H81:H85)</f>
        <v>168994.17</v>
      </c>
    </row>
    <row r="87" spans="2:8" ht="18.600000000000001" thickBot="1" x14ac:dyDescent="0.35">
      <c r="B87" s="88" t="s">
        <v>18</v>
      </c>
      <c r="C87" s="89"/>
      <c r="D87" s="89"/>
      <c r="E87" s="89"/>
      <c r="F87" s="89"/>
      <c r="G87" s="89"/>
      <c r="H87" s="22">
        <f>H86/F79</f>
        <v>3357.7224319491361</v>
      </c>
    </row>
    <row r="88" spans="2:8" x14ac:dyDescent="0.3">
      <c r="B88" s="85"/>
      <c r="C88" s="85"/>
      <c r="D88" s="85"/>
      <c r="E88" s="17"/>
      <c r="F88" s="17"/>
      <c r="G88" s="6" t="s">
        <v>23</v>
      </c>
      <c r="H88" s="18">
        <f>H86/122*22</f>
        <v>30474.358524590167</v>
      </c>
    </row>
    <row r="89" spans="2:8" x14ac:dyDescent="0.3">
      <c r="G89" s="19" t="s">
        <v>24</v>
      </c>
      <c r="H89" s="20">
        <f>H86</f>
        <v>168994.17</v>
      </c>
    </row>
    <row r="90" spans="2:8" x14ac:dyDescent="0.3">
      <c r="G90" s="29" t="s">
        <v>27</v>
      </c>
      <c r="H90" s="20">
        <v>90000</v>
      </c>
    </row>
    <row r="93" spans="2:8" ht="15.6" x14ac:dyDescent="0.3">
      <c r="B93" s="70" t="s">
        <v>19</v>
      </c>
      <c r="C93" s="70"/>
      <c r="D93" s="70"/>
      <c r="E93" s="70"/>
      <c r="F93" s="70"/>
      <c r="G93" s="70"/>
      <c r="H93" s="70"/>
    </row>
    <row r="95" spans="2:8" ht="18" x14ac:dyDescent="0.3">
      <c r="B95" s="67" t="s">
        <v>51</v>
      </c>
      <c r="C95" s="67"/>
      <c r="D95" s="67"/>
      <c r="E95" s="67"/>
      <c r="F95" s="67"/>
      <c r="G95" s="67"/>
      <c r="H95" s="67"/>
    </row>
    <row r="96" spans="2:8" ht="27.6" x14ac:dyDescent="0.3">
      <c r="B96" s="23" t="s">
        <v>4</v>
      </c>
      <c r="C96" s="24" t="s">
        <v>20</v>
      </c>
      <c r="D96" s="23" t="s">
        <v>13</v>
      </c>
      <c r="E96" s="23" t="s">
        <v>12</v>
      </c>
      <c r="F96" s="23" t="s">
        <v>6</v>
      </c>
      <c r="G96" s="23" t="s">
        <v>7</v>
      </c>
      <c r="H96" s="23" t="s">
        <v>8</v>
      </c>
    </row>
    <row r="97" spans="2:8" x14ac:dyDescent="0.3">
      <c r="B97" s="65" t="s">
        <v>14</v>
      </c>
      <c r="C97" s="65"/>
      <c r="D97" s="65"/>
      <c r="E97" s="65"/>
      <c r="F97" s="65"/>
      <c r="G97" s="65"/>
      <c r="H97" s="65"/>
    </row>
    <row r="98" spans="2:8" x14ac:dyDescent="0.3">
      <c r="B98" s="25">
        <v>1</v>
      </c>
      <c r="C98" s="26" t="s">
        <v>25</v>
      </c>
      <c r="D98" s="15" t="s">
        <v>10</v>
      </c>
      <c r="E98" s="16">
        <v>2.4</v>
      </c>
      <c r="F98" s="14">
        <f>ROUNDUP(F81/100,0)*100</f>
        <v>500</v>
      </c>
      <c r="G98" s="16">
        <v>27.5</v>
      </c>
      <c r="H98" s="27">
        <f>F98*G98</f>
        <v>13750</v>
      </c>
    </row>
    <row r="99" spans="2:8" x14ac:dyDescent="0.3">
      <c r="B99" s="25">
        <v>2</v>
      </c>
      <c r="C99" s="26" t="s">
        <v>26</v>
      </c>
      <c r="D99" s="15" t="s">
        <v>10</v>
      </c>
      <c r="E99" s="16">
        <f>F99/F80</f>
        <v>49.672163719451618</v>
      </c>
      <c r="F99" s="14">
        <f>ROUNDUP((F81*2+F84*2+F85*2)/500,0)*500</f>
        <v>2500</v>
      </c>
      <c r="G99" s="16">
        <v>4.2</v>
      </c>
      <c r="H99" s="27">
        <f t="shared" ref="H99" si="6">F99*G99</f>
        <v>10500</v>
      </c>
    </row>
    <row r="100" spans="2:8" x14ac:dyDescent="0.3">
      <c r="B100" s="68" t="s">
        <v>15</v>
      </c>
      <c r="C100" s="68"/>
      <c r="D100" s="68"/>
      <c r="E100" s="68"/>
      <c r="F100" s="68"/>
      <c r="G100" s="68"/>
      <c r="H100" s="28">
        <f>SUM(H98:H99)</f>
        <v>24250</v>
      </c>
    </row>
    <row r="101" spans="2:8" x14ac:dyDescent="0.3">
      <c r="B101" s="68" t="s">
        <v>16</v>
      </c>
      <c r="C101" s="68"/>
      <c r="D101" s="68"/>
      <c r="E101" s="68"/>
      <c r="F101" s="68"/>
      <c r="G101" s="68"/>
      <c r="H101" s="28">
        <f>H100/F80</f>
        <v>481.81998807868075</v>
      </c>
    </row>
    <row r="102" spans="2:8" x14ac:dyDescent="0.3">
      <c r="G102" s="6" t="s">
        <v>23</v>
      </c>
      <c r="H102" s="18">
        <f>H100/122*22</f>
        <v>4372.9508196721317</v>
      </c>
    </row>
    <row r="103" spans="2:8" x14ac:dyDescent="0.3">
      <c r="G103" s="19" t="s">
        <v>24</v>
      </c>
      <c r="H103" s="20">
        <f>H100</f>
        <v>24250</v>
      </c>
    </row>
    <row r="106" spans="2:8" ht="18" x14ac:dyDescent="0.3">
      <c r="B106" s="67" t="s">
        <v>29</v>
      </c>
      <c r="C106" s="67"/>
      <c r="D106" s="67"/>
      <c r="E106" s="67"/>
      <c r="F106" s="67"/>
      <c r="G106" s="67"/>
      <c r="H106" s="67"/>
    </row>
    <row r="107" spans="2:8" ht="27.6" x14ac:dyDescent="0.3">
      <c r="B107" s="23" t="s">
        <v>4</v>
      </c>
      <c r="C107" s="24" t="s">
        <v>20</v>
      </c>
      <c r="D107" s="23" t="s">
        <v>30</v>
      </c>
      <c r="E107" s="23" t="s">
        <v>31</v>
      </c>
      <c r="F107" s="23" t="s">
        <v>6</v>
      </c>
      <c r="G107" s="23" t="s">
        <v>32</v>
      </c>
      <c r="H107" s="23" t="s">
        <v>8</v>
      </c>
    </row>
    <row r="108" spans="2:8" x14ac:dyDescent="0.3">
      <c r="B108" s="65" t="s">
        <v>43</v>
      </c>
      <c r="C108" s="65"/>
      <c r="D108" s="65"/>
      <c r="E108" s="65"/>
      <c r="F108" s="65"/>
      <c r="G108" s="65"/>
      <c r="H108" s="65"/>
    </row>
    <row r="109" spans="2:8" ht="41.4" x14ac:dyDescent="0.3">
      <c r="B109" s="25">
        <v>1</v>
      </c>
      <c r="C109" s="37" t="s">
        <v>44</v>
      </c>
      <c r="D109" s="15" t="s">
        <v>21</v>
      </c>
      <c r="E109" s="16">
        <v>1</v>
      </c>
      <c r="F109" s="57">
        <f>F7</f>
        <v>472.44</v>
      </c>
      <c r="G109" s="16">
        <v>120</v>
      </c>
      <c r="H109" s="38">
        <f>F109*G109</f>
        <v>56692.800000000003</v>
      </c>
    </row>
    <row r="110" spans="2:8" x14ac:dyDescent="0.3">
      <c r="B110" s="66" t="s">
        <v>33</v>
      </c>
      <c r="C110" s="66"/>
      <c r="D110" s="66"/>
      <c r="E110" s="66"/>
      <c r="F110" s="66"/>
      <c r="G110" s="66"/>
      <c r="H110" s="39">
        <f>SUM(H109:H109)</f>
        <v>56692.800000000003</v>
      </c>
    </row>
    <row r="111" spans="2:8" x14ac:dyDescent="0.3">
      <c r="B111" s="66" t="s">
        <v>34</v>
      </c>
      <c r="C111" s="66"/>
      <c r="D111" s="66"/>
      <c r="E111" s="66"/>
      <c r="F111" s="66"/>
      <c r="G111" s="66"/>
      <c r="H111" s="40">
        <f>H110/F7</f>
        <v>120</v>
      </c>
    </row>
    <row r="112" spans="2:8" x14ac:dyDescent="0.3">
      <c r="G112" s="6" t="s">
        <v>35</v>
      </c>
      <c r="H112" s="18">
        <f>H110*0.22</f>
        <v>12472.416000000001</v>
      </c>
    </row>
    <row r="113" spans="7:8" x14ac:dyDescent="0.3">
      <c r="G113" s="19" t="s">
        <v>24</v>
      </c>
      <c r="H113" s="20">
        <f>H110+H112</f>
        <v>69165.216</v>
      </c>
    </row>
  </sheetData>
  <mergeCells count="45">
    <mergeCell ref="B95:H95"/>
    <mergeCell ref="B97:H97"/>
    <mergeCell ref="B100:G100"/>
    <mergeCell ref="B101:G101"/>
    <mergeCell ref="B80:C80"/>
    <mergeCell ref="B86:G86"/>
    <mergeCell ref="B87:G87"/>
    <mergeCell ref="B88:D88"/>
    <mergeCell ref="B93:H93"/>
    <mergeCell ref="B67:H67"/>
    <mergeCell ref="B71:G71"/>
    <mergeCell ref="B72:G72"/>
    <mergeCell ref="B77:H77"/>
    <mergeCell ref="B79:C79"/>
    <mergeCell ref="B2:H2"/>
    <mergeCell ref="B31:H31"/>
    <mergeCell ref="B4:H4"/>
    <mergeCell ref="B5:H5"/>
    <mergeCell ref="B24:G24"/>
    <mergeCell ref="F7:H7"/>
    <mergeCell ref="F8:H8"/>
    <mergeCell ref="F9:H9"/>
    <mergeCell ref="B11:H11"/>
    <mergeCell ref="B26:D26"/>
    <mergeCell ref="B13:H13"/>
    <mergeCell ref="B25:G25"/>
    <mergeCell ref="B9:C9"/>
    <mergeCell ref="B15:C15"/>
    <mergeCell ref="B16:C16"/>
    <mergeCell ref="B108:H108"/>
    <mergeCell ref="B110:G110"/>
    <mergeCell ref="B111:G111"/>
    <mergeCell ref="B33:H33"/>
    <mergeCell ref="B35:H35"/>
    <mergeCell ref="B39:G39"/>
    <mergeCell ref="B40:G40"/>
    <mergeCell ref="B106:H106"/>
    <mergeCell ref="B45:H45"/>
    <mergeCell ref="B47:C47"/>
    <mergeCell ref="B48:C48"/>
    <mergeCell ref="B56:G56"/>
    <mergeCell ref="B57:G57"/>
    <mergeCell ref="B58:D58"/>
    <mergeCell ref="B63:H63"/>
    <mergeCell ref="B65:H65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2026-08-07T08:39:23Z</cp:lastPrinted>
  <dcterms:created xsi:type="dcterms:W3CDTF">2018-06-13T10:11:23Z</dcterms:created>
  <dcterms:modified xsi:type="dcterms:W3CDTF">2026-08-07T08:43:55Z</dcterms:modified>
</cp:coreProperties>
</file>