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Одинцово Коттедж\"/>
    </mc:Choice>
  </mc:AlternateContent>
  <xr:revisionPtr revIDLastSave="0" documentId="13_ncr:1_{D46F71E8-4B7F-473D-AFD3-CC37CC529716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H52" i="1"/>
  <c r="F51" i="1"/>
  <c r="H51" i="1" s="1"/>
  <c r="F30" i="1"/>
  <c r="F33" i="1" s="1"/>
  <c r="H33" i="1" s="1"/>
  <c r="E51" i="1" l="1"/>
  <c r="F34" i="1"/>
  <c r="H34" i="1" s="1"/>
  <c r="F35" i="1"/>
  <c r="H35" i="1" s="1"/>
  <c r="F36" i="1"/>
  <c r="H36" i="1" s="1"/>
  <c r="F31" i="1"/>
  <c r="F37" i="1"/>
  <c r="H37" i="1" s="1"/>
  <c r="F32" i="1" l="1"/>
  <c r="H32" i="1" s="1"/>
  <c r="H31" i="1"/>
  <c r="H38" i="1" l="1"/>
  <c r="H41" i="1" s="1"/>
  <c r="H39" i="1" l="1"/>
  <c r="H30" i="1"/>
  <c r="G30" i="1" s="1"/>
  <c r="H29" i="1"/>
  <c r="G29" i="1" s="1"/>
  <c r="H40" i="1"/>
  <c r="F16" i="1" l="1"/>
  <c r="F20" i="1" s="1"/>
  <c r="H61" i="1"/>
  <c r="H62" i="1" s="1"/>
  <c r="H63" i="1" s="1"/>
  <c r="H64" i="1" l="1"/>
  <c r="H65" i="1" s="1"/>
  <c r="H20" i="1" l="1"/>
  <c r="F19" i="1"/>
  <c r="H19" i="1" s="1"/>
  <c r="F17" i="1"/>
  <c r="F49" i="1" l="1"/>
  <c r="E49" i="1" s="1"/>
  <c r="F50" i="1"/>
  <c r="E50" i="1" s="1"/>
  <c r="F18" i="1"/>
  <c r="H18" i="1" l="1"/>
  <c r="H50" i="1" l="1"/>
  <c r="H49" i="1" l="1"/>
  <c r="H53" i="1" s="1"/>
  <c r="H17" i="1"/>
  <c r="H21" i="1" s="1"/>
  <c r="H22" i="1" l="1"/>
  <c r="H16" i="1"/>
  <c r="G16" i="1" s="1"/>
  <c r="H15" i="1"/>
  <c r="G15" i="1" s="1"/>
  <c r="H54" i="1"/>
  <c r="H55" i="1"/>
  <c r="H23" i="1" l="1"/>
  <c r="H24" i="1"/>
</calcChain>
</file>

<file path=xl/sharedStrings.xml><?xml version="1.0" encoding="utf-8"?>
<sst xmlns="http://schemas.openxmlformats.org/spreadsheetml/2006/main" count="98" uniqueCount="56">
  <si>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</si>
  <si>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</si>
  <si>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</si>
  <si>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</si>
  <si>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</si>
  <si>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</si>
  <si>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</si>
  <si>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</si>
  <si>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</si>
  <si>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</si>
  <si>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</si>
  <si>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</si>
  <si>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</si>
  <si>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</si>
  <si>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Крепеж для фасадной системы</t>
  </si>
  <si>
    <t>Итого стоимость крепежа:</t>
  </si>
  <si>
    <t>Итого стоимость крепежа за 1 кв.м.:</t>
  </si>
  <si>
    <t>Итого стоимость фасадной системы:</t>
  </si>
  <si>
    <t>Итого стоимость фасадной системы за 1 кв.м.:</t>
  </si>
  <si>
    <t>При необходимости, Вы можете приобрести дополнительные материалы и услуги:</t>
  </si>
  <si>
    <t>Название материала/услуги</t>
  </si>
  <si>
    <t>Фасадная система (оцинкованная окрашенная)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</si>
  <si>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</si>
  <si>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</si>
  <si>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</si>
  <si>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</si>
  <si>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</si>
  <si>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Заклепка фасадная KRF 4,8х10 нержавеющая</t>
  </si>
  <si>
    <t>Ориентировочная стоимость доставки: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</si>
  <si>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</si>
  <si>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НФС в соответствии с СП 522</t>
  </si>
  <si>
    <t>ед.изм</t>
  </si>
  <si>
    <t>коэф. На кв.м.</t>
  </si>
  <si>
    <t>цена за ед. без НДС</t>
  </si>
  <si>
    <t>Итого за проектирование:</t>
  </si>
  <si>
    <t>Итого за кв.м проектирования:</t>
  </si>
  <si>
    <t>НДС 22%:</t>
  </si>
  <si>
    <t>Фасадная система Оцинкованная окрашенная</t>
  </si>
  <si>
    <t>Фасадная система для облицовки алюминиевыми композитными панелями</t>
  </si>
  <si>
    <t xml:space="preserve">Профиль гнутый У 40х40х1,2 ОЦ ОК (L=3000) </t>
  </si>
  <si>
    <t>Индивидуальный жилой дом, г. Одинцово</t>
  </si>
  <si>
    <t>Фасадная система для облицовки натуральным камнем (травертин)</t>
  </si>
  <si>
    <t>Кронштейн усиленный KRF KRU 150х80х80х2,0 мм ОЦ ОК</t>
  </si>
  <si>
    <t>Термомост для кронштейна KRF KRU 80x80x2,0</t>
  </si>
  <si>
    <t xml:space="preserve">Профиль KRF PG 40х40х1,2 мм ОЦ ОК (L=3000) </t>
  </si>
  <si>
    <t>Профиль KRF PSR 1,2 мм нержавеющая сталь</t>
  </si>
  <si>
    <t>Крепление кронштейнов и профиля</t>
  </si>
  <si>
    <t>Профиль KRF PT 65х50х1,2 мм ОЦ ОК (L=3000)</t>
  </si>
  <si>
    <t>Кронштейн усиленный KRF KRU 300х80х80х2,0 мм ОЦ ОК</t>
  </si>
  <si>
    <t>Салазка крепления KRF SL, нержавеющая сталь, 1,2 мм</t>
  </si>
  <si>
    <t>Икля крепления KRF IK, нержавеющая сталь, 1,2 мм</t>
  </si>
  <si>
    <t>Усилитель угла кассеты KRF UK, нержавеющая сталь, 1,2 мм</t>
  </si>
  <si>
    <t>Заклепка фасадная KRF 4,8х16 для АКП</t>
  </si>
  <si>
    <t>Проектирование фасадной системы для облицовки АКП и натуральным камнем</t>
  </si>
  <si>
    <t>Разработка рабочего проекта навесной фасадной системы для облицовки АКП и натуральным камнем в соответствии с СП 522.1325800.2023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</si>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</sst>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9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left" vertical="center" wrapText="1"/>
      <protection locked="0"/>
    </xf>
    <xf numFmtId="164" fontId="9" fillId="0" borderId="5" xfId="1" applyNumberFormat="1" applyFont="1" applyBorder="1" applyAlignment="1" applyProtection="1">
      <alignment horizontal="right" vertical="center" wrapText="1"/>
      <protection locked="0"/>
    </xf>
    <xf numFmtId="164" fontId="5" fillId="0" borderId="5" xfId="0" applyNumberFormat="1" applyFont="1" applyBorder="1" applyAlignment="1">
      <alignment vertical="center"/>
    </xf>
    <xf numFmtId="0" fontId="19" fillId="0" borderId="0" xfId="0" applyFont="1" applyAlignment="1">
      <alignment horizontal="right"/>
    </xf>
    <xf numFmtId="164" fontId="8" fillId="2" borderId="12" xfId="0" applyNumberFormat="1" applyFont="1" applyFill="1" applyBorder="1" applyAlignment="1">
      <alignment vertical="center"/>
    </xf>
    <xf numFmtId="0" fontId="9" fillId="0" borderId="13" xfId="0" applyFont="1" applyBorder="1" applyAlignment="1" applyProtection="1">
      <alignment horizontal="center" vertical="center" wrapText="1"/>
      <protection locked="0"/>
    </xf>
    <xf numFmtId="2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44" fontId="9" fillId="0" borderId="14" xfId="1" applyFont="1" applyBorder="1" applyAlignment="1" applyProtection="1">
      <alignment horizontal="right" vertical="center" wrapText="1"/>
      <protection locked="0"/>
    </xf>
    <xf numFmtId="44" fontId="9" fillId="0" borderId="15" xfId="1" applyFont="1" applyBorder="1" applyAlignment="1" applyProtection="1">
      <alignment horizontal="right" vertical="center" wrapText="1"/>
      <protection locked="0"/>
    </xf>
    <xf numFmtId="0" fontId="9" fillId="0" borderId="5" xfId="2" applyFont="1" applyBorder="1" applyAlignment="1" applyProtection="1">
      <alignment horizontal="left" vertical="center" wrapText="1"/>
      <protection locked="0"/>
    </xf>
    <xf numFmtId="44" fontId="9" fillId="0" borderId="5" xfId="1" applyFont="1" applyBorder="1" applyAlignment="1" applyProtection="1">
      <alignment horizontal="right" vertical="center" wrapText="1"/>
      <protection locked="0"/>
    </xf>
    <xf numFmtId="164" fontId="20" fillId="0" borderId="5" xfId="1" applyNumberFormat="1" applyFont="1" applyFill="1" applyBorder="1" applyAlignment="1">
      <alignment vertical="center"/>
    </xf>
    <xf numFmtId="164" fontId="20" fillId="0" borderId="5" xfId="0" applyNumberFormat="1" applyFont="1" applyBorder="1" applyAlignment="1">
      <alignment vertical="center"/>
    </xf>
    <xf numFmtId="0" fontId="13" fillId="0" borderId="16" xfId="0" applyFont="1" applyBorder="1" applyAlignment="1">
      <alignment horizontal="left" vertical="center" wrapText="1"/>
    </xf>
    <xf numFmtId="2" fontId="9" fillId="0" borderId="17" xfId="0" applyNumberFormat="1" applyFont="1" applyBorder="1" applyAlignment="1" applyProtection="1">
      <alignment horizontal="center" vertical="center" wrapText="1"/>
      <protection locked="0"/>
    </xf>
    <xf numFmtId="0" fontId="13" fillId="0" borderId="18" xfId="0" applyFont="1" applyBorder="1" applyAlignment="1">
      <alignment horizontal="left" vertical="center" wrapText="1"/>
    </xf>
    <xf numFmtId="2" fontId="9" fillId="0" borderId="19" xfId="0" applyNumberFormat="1" applyFont="1" applyBorder="1" applyAlignment="1" applyProtection="1">
      <alignment horizontal="center" vertical="center" wrapText="1"/>
      <protection locked="0"/>
    </xf>
    <xf numFmtId="49" fontId="5" fillId="0" borderId="20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21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4" fontId="10" fillId="3" borderId="9" xfId="0" applyNumberFormat="1" applyFont="1" applyFill="1" applyBorder="1" applyAlignment="1">
      <alignment vertical="center" wrapText="1"/>
    </xf>
    <xf numFmtId="164" fontId="10" fillId="3" borderId="21" xfId="0" applyNumberFormat="1" applyFont="1" applyFill="1" applyBorder="1" applyAlignment="1">
      <alignment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2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2" fontId="9" fillId="0" borderId="24" xfId="0" applyNumberFormat="1" applyFont="1" applyBorder="1" applyAlignment="1" applyProtection="1">
      <alignment horizontal="center" vertical="center" wrapText="1"/>
      <protection locked="0"/>
    </xf>
    <xf numFmtId="44" fontId="9" fillId="0" borderId="22" xfId="1" applyFont="1" applyBorder="1" applyAlignment="1" applyProtection="1">
      <alignment horizontal="right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4" fontId="11" fillId="4" borderId="7" xfId="0" applyNumberFormat="1" applyFont="1" applyFill="1" applyBorder="1" applyAlignment="1">
      <alignment vertical="center" wrapText="1"/>
    </xf>
    <xf numFmtId="49" fontId="15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7" fillId="0" borderId="0" xfId="0" applyFont="1" applyAlignment="1">
      <alignment horizontal="left" vertical="center" wrapText="1"/>
    </xf>
    <xf numFmtId="2" fontId="20" fillId="0" borderId="5" xfId="0" applyNumberFormat="1" applyFont="1" applyBorder="1" applyAlignment="1">
      <alignment horizontal="right" vertical="center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8</xdr:row>
      <xdr:rowOff>2969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65"/>
  <sheetViews>
    <sheetView tabSelected="1" view="pageBreakPreview" zoomScaleNormal="100" zoomScaleSheetLayoutView="100" workbookViewId="0">
      <selection activeCell="H61" sqref="H61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80" t="s">
        <v>29</v>
      </c>
      <c r="C2" s="80"/>
      <c r="D2" s="80"/>
      <c r="E2" s="80"/>
      <c r="F2" s="80"/>
      <c r="G2" s="80"/>
      <c r="H2" s="80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81" t="s">
        <v>0</v>
      </c>
      <c r="C4" s="81"/>
      <c r="D4" s="81"/>
      <c r="E4" s="81"/>
      <c r="F4" s="81"/>
      <c r="G4" s="81"/>
      <c r="H4" s="81"/>
      <c r="I4" s="1"/>
    </row>
    <row r="5" spans="1:9" ht="75.75" customHeight="1" x14ac:dyDescent="0.3">
      <c r="A5" s="1"/>
      <c r="B5" s="82" t="s">
        <v>1</v>
      </c>
      <c r="C5" s="82"/>
      <c r="D5" s="82"/>
      <c r="E5" s="82"/>
      <c r="F5" s="82"/>
      <c r="G5" s="82"/>
      <c r="H5" s="82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83">
        <f>F15+F29</f>
        <v>183.89000000000001</v>
      </c>
      <c r="G7" s="84"/>
      <c r="H7" s="85"/>
      <c r="I7" s="1"/>
    </row>
    <row r="8" spans="1:9" ht="59.4" customHeight="1" thickBot="1" x14ac:dyDescent="0.35">
      <c r="A8" s="1"/>
      <c r="B8" s="4"/>
      <c r="C8" s="5"/>
      <c r="D8" s="1"/>
      <c r="E8" s="6" t="s">
        <v>9</v>
      </c>
      <c r="F8" s="86" t="s">
        <v>40</v>
      </c>
      <c r="G8" s="87"/>
      <c r="H8" s="88"/>
      <c r="I8" s="1"/>
    </row>
    <row r="9" spans="1:9" ht="15" thickBot="1" x14ac:dyDescent="0.35">
      <c r="A9" s="1"/>
      <c r="B9" s="93"/>
      <c r="C9" s="93"/>
      <c r="D9" s="9"/>
      <c r="E9" s="10" t="s">
        <v>3</v>
      </c>
      <c r="F9" s="89">
        <v>46248</v>
      </c>
      <c r="G9" s="90"/>
      <c r="H9" s="91"/>
      <c r="I9" s="1"/>
    </row>
    <row r="10" spans="1:9" x14ac:dyDescent="0.3">
      <c r="A10" s="1"/>
      <c r="B10" s="7"/>
      <c r="C10" s="8"/>
      <c r="D10" s="9"/>
      <c r="E10" s="10"/>
      <c r="F10" s="21"/>
      <c r="G10" s="21"/>
      <c r="H10" s="21"/>
      <c r="I10" s="1"/>
    </row>
    <row r="11" spans="1:9" x14ac:dyDescent="0.3">
      <c r="A11" s="1"/>
      <c r="B11" s="92" t="s">
        <v>23</v>
      </c>
      <c r="C11" s="92"/>
      <c r="D11" s="92"/>
      <c r="E11" s="92"/>
      <c r="F11" s="92"/>
      <c r="G11" s="92"/>
      <c r="H11" s="92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76" t="s">
        <v>21</v>
      </c>
      <c r="C13" s="77"/>
      <c r="D13" s="77"/>
      <c r="E13" s="77"/>
      <c r="F13" s="77"/>
      <c r="G13" s="77"/>
      <c r="H13" s="77"/>
      <c r="I13" s="1"/>
    </row>
    <row r="14" spans="1:9" ht="28.2" thickBot="1" x14ac:dyDescent="0.35">
      <c r="A14" s="1"/>
      <c r="B14" s="45" t="s">
        <v>4</v>
      </c>
      <c r="C14" s="46" t="s">
        <v>5</v>
      </c>
      <c r="D14" s="47" t="s">
        <v>13</v>
      </c>
      <c r="E14" s="47" t="s">
        <v>12</v>
      </c>
      <c r="F14" s="47" t="s">
        <v>6</v>
      </c>
      <c r="G14" s="47" t="s">
        <v>7</v>
      </c>
      <c r="H14" s="48" t="s">
        <v>8</v>
      </c>
      <c r="I14" s="1"/>
    </row>
    <row r="15" spans="1:9" ht="31.65" customHeight="1" thickBot="1" x14ac:dyDescent="0.35">
      <c r="A15" s="1"/>
      <c r="B15" s="78" t="s">
        <v>41</v>
      </c>
      <c r="C15" s="79"/>
      <c r="D15" s="49" t="s">
        <v>22</v>
      </c>
      <c r="E15" s="50"/>
      <c r="F15" s="51">
        <v>142.05000000000001</v>
      </c>
      <c r="G15" s="52">
        <f>H15/F15</f>
        <v>2671.1458641323475</v>
      </c>
      <c r="H15" s="53">
        <f>H21</f>
        <v>379436.26999999996</v>
      </c>
      <c r="I15" s="1"/>
    </row>
    <row r="16" spans="1:9" ht="15.75" customHeight="1" thickBot="1" x14ac:dyDescent="0.35">
      <c r="A16" s="1"/>
      <c r="B16" s="68" t="s">
        <v>37</v>
      </c>
      <c r="C16" s="69"/>
      <c r="D16" s="60" t="s">
        <v>22</v>
      </c>
      <c r="E16" s="61"/>
      <c r="F16" s="62">
        <f>F15</f>
        <v>142.05000000000001</v>
      </c>
      <c r="G16" s="64">
        <f>H16/F16</f>
        <v>2671.1458641323475</v>
      </c>
      <c r="H16" s="63">
        <f>H21</f>
        <v>379436.26999999996</v>
      </c>
      <c r="I16" s="1"/>
    </row>
    <row r="17" spans="1:9" x14ac:dyDescent="0.3">
      <c r="A17" s="1"/>
      <c r="B17" s="54">
        <v>1</v>
      </c>
      <c r="C17" s="55" t="s">
        <v>42</v>
      </c>
      <c r="D17" s="56" t="s">
        <v>10</v>
      </c>
      <c r="E17" s="57">
        <v>3.2</v>
      </c>
      <c r="F17" s="57">
        <f>ROUND(E17*F16,0)</f>
        <v>455</v>
      </c>
      <c r="G17" s="58">
        <v>75.69</v>
      </c>
      <c r="H17" s="59">
        <f>F17*G17</f>
        <v>34438.949999999997</v>
      </c>
      <c r="I17" s="1"/>
    </row>
    <row r="18" spans="1:9" x14ac:dyDescent="0.3">
      <c r="A18" s="1"/>
      <c r="B18" s="33">
        <v>2</v>
      </c>
      <c r="C18" s="41" t="s">
        <v>43</v>
      </c>
      <c r="D18" s="15" t="s">
        <v>10</v>
      </c>
      <c r="E18" s="16">
        <v>3.2</v>
      </c>
      <c r="F18" s="16">
        <f>F17</f>
        <v>455</v>
      </c>
      <c r="G18" s="42">
        <v>8.3800000000000008</v>
      </c>
      <c r="H18" s="35">
        <f t="shared" ref="H18:H20" si="0">F18*G18</f>
        <v>3812.9000000000005</v>
      </c>
      <c r="I18" s="1"/>
    </row>
    <row r="19" spans="1:9" x14ac:dyDescent="0.3">
      <c r="A19" s="1"/>
      <c r="B19" s="33">
        <v>3</v>
      </c>
      <c r="C19" s="41" t="s">
        <v>44</v>
      </c>
      <c r="D19" s="15" t="s">
        <v>11</v>
      </c>
      <c r="E19" s="16">
        <v>2.7</v>
      </c>
      <c r="F19" s="16">
        <f>ROUND(E19*F16/3,0)*3</f>
        <v>384</v>
      </c>
      <c r="G19" s="42">
        <v>121.23</v>
      </c>
      <c r="H19" s="35">
        <f t="shared" si="0"/>
        <v>46552.32</v>
      </c>
      <c r="I19" s="1"/>
    </row>
    <row r="20" spans="1:9" x14ac:dyDescent="0.3">
      <c r="A20" s="1"/>
      <c r="B20" s="33">
        <v>4</v>
      </c>
      <c r="C20" s="41" t="s">
        <v>45</v>
      </c>
      <c r="D20" s="15" t="s">
        <v>11</v>
      </c>
      <c r="E20" s="16">
        <v>2.5</v>
      </c>
      <c r="F20" s="16">
        <f>ROUNDUP(E20*F16/3,0)*3</f>
        <v>357</v>
      </c>
      <c r="G20" s="42">
        <v>825.3</v>
      </c>
      <c r="H20" s="35">
        <f t="shared" si="0"/>
        <v>294632.09999999998</v>
      </c>
      <c r="I20" s="1"/>
    </row>
    <row r="21" spans="1:9" ht="18.600000000000001" thickBot="1" x14ac:dyDescent="0.35">
      <c r="A21" s="1"/>
      <c r="B21" s="70" t="s">
        <v>17</v>
      </c>
      <c r="C21" s="71"/>
      <c r="D21" s="71"/>
      <c r="E21" s="71"/>
      <c r="F21" s="71"/>
      <c r="G21" s="71"/>
      <c r="H21" s="30">
        <f>SUM(H17:H20)</f>
        <v>379436.26999999996</v>
      </c>
      <c r="I21" s="1"/>
    </row>
    <row r="22" spans="1:9" ht="18.600000000000001" thickBot="1" x14ac:dyDescent="0.35">
      <c r="A22" s="1"/>
      <c r="B22" s="72" t="s">
        <v>18</v>
      </c>
      <c r="C22" s="73"/>
      <c r="D22" s="73"/>
      <c r="E22" s="73"/>
      <c r="F22" s="73"/>
      <c r="G22" s="73"/>
      <c r="H22" s="22">
        <f>H21/F15</f>
        <v>2671.1458641323475</v>
      </c>
      <c r="I22" s="1"/>
    </row>
    <row r="23" spans="1:9" x14ac:dyDescent="0.3">
      <c r="A23" s="1"/>
      <c r="B23" s="74"/>
      <c r="C23" s="74"/>
      <c r="D23" s="74"/>
      <c r="E23" s="17"/>
      <c r="F23" s="17"/>
      <c r="G23" s="6" t="s">
        <v>24</v>
      </c>
      <c r="H23" s="18">
        <f>H21/122*22</f>
        <v>68422.933934426226</v>
      </c>
      <c r="I23" s="1"/>
    </row>
    <row r="24" spans="1:9" x14ac:dyDescent="0.3">
      <c r="G24" s="19" t="s">
        <v>25</v>
      </c>
      <c r="H24" s="20">
        <f>H21</f>
        <v>379436.26999999996</v>
      </c>
    </row>
    <row r="25" spans="1:9" x14ac:dyDescent="0.3">
      <c r="G25" s="29" t="s">
        <v>28</v>
      </c>
      <c r="H25" s="20">
        <v>70000</v>
      </c>
    </row>
    <row r="26" spans="1:9" ht="15" thickBot="1" x14ac:dyDescent="0.35"/>
    <row r="27" spans="1:9" ht="18.600000000000001" thickBot="1" x14ac:dyDescent="0.35">
      <c r="B27" s="76" t="s">
        <v>21</v>
      </c>
      <c r="C27" s="77"/>
      <c r="D27" s="77"/>
      <c r="E27" s="77"/>
      <c r="F27" s="77"/>
      <c r="G27" s="77"/>
      <c r="H27" s="77"/>
    </row>
    <row r="28" spans="1:9" ht="28.2" thickBot="1" x14ac:dyDescent="0.35">
      <c r="B28" s="45" t="s">
        <v>4</v>
      </c>
      <c r="C28" s="46" t="s">
        <v>5</v>
      </c>
      <c r="D28" s="47" t="s">
        <v>13</v>
      </c>
      <c r="E28" s="47" t="s">
        <v>12</v>
      </c>
      <c r="F28" s="47" t="s">
        <v>6</v>
      </c>
      <c r="G28" s="47" t="s">
        <v>7</v>
      </c>
      <c r="H28" s="48" t="s">
        <v>8</v>
      </c>
    </row>
    <row r="29" spans="1:9" ht="30" customHeight="1" thickBot="1" x14ac:dyDescent="0.35">
      <c r="B29" s="78" t="s">
        <v>38</v>
      </c>
      <c r="C29" s="79"/>
      <c r="D29" s="49" t="s">
        <v>22</v>
      </c>
      <c r="E29" s="50"/>
      <c r="F29" s="51">
        <v>41.84</v>
      </c>
      <c r="G29" s="52">
        <f>H29/F29</f>
        <v>3003.5203154875712</v>
      </c>
      <c r="H29" s="53">
        <f>H38</f>
        <v>125667.29</v>
      </c>
    </row>
    <row r="30" spans="1:9" ht="15" thickBot="1" x14ac:dyDescent="0.35">
      <c r="B30" s="68" t="s">
        <v>37</v>
      </c>
      <c r="C30" s="69"/>
      <c r="D30" s="60" t="s">
        <v>22</v>
      </c>
      <c r="E30" s="61"/>
      <c r="F30" s="62">
        <f>F29</f>
        <v>41.84</v>
      </c>
      <c r="G30" s="64">
        <f>H30/F30</f>
        <v>3003.5203154875712</v>
      </c>
      <c r="H30" s="63">
        <f>H38</f>
        <v>125667.29</v>
      </c>
    </row>
    <row r="31" spans="1:9" x14ac:dyDescent="0.3">
      <c r="B31" s="54">
        <v>1</v>
      </c>
      <c r="C31" s="55" t="s">
        <v>48</v>
      </c>
      <c r="D31" s="56" t="s">
        <v>10</v>
      </c>
      <c r="E31" s="57">
        <v>7</v>
      </c>
      <c r="F31" s="57">
        <f>ROUND(E31*F30,0)</f>
        <v>293</v>
      </c>
      <c r="G31" s="58">
        <v>123.23</v>
      </c>
      <c r="H31" s="59">
        <f>F31*G31</f>
        <v>36106.39</v>
      </c>
    </row>
    <row r="32" spans="1:9" x14ac:dyDescent="0.3">
      <c r="B32" s="33">
        <v>2</v>
      </c>
      <c r="C32" s="41" t="s">
        <v>43</v>
      </c>
      <c r="D32" s="15" t="s">
        <v>10</v>
      </c>
      <c r="E32" s="16">
        <v>7</v>
      </c>
      <c r="F32" s="16">
        <f>F31</f>
        <v>293</v>
      </c>
      <c r="G32" s="42">
        <v>8.3800000000000008</v>
      </c>
      <c r="H32" s="35">
        <f t="shared" ref="H32:H37" si="1">F32*G32</f>
        <v>2455.34</v>
      </c>
    </row>
    <row r="33" spans="2:8" x14ac:dyDescent="0.3">
      <c r="B33" s="33">
        <v>3</v>
      </c>
      <c r="C33" s="41" t="s">
        <v>47</v>
      </c>
      <c r="D33" s="15" t="s">
        <v>11</v>
      </c>
      <c r="E33" s="16">
        <v>2.7</v>
      </c>
      <c r="F33" s="16">
        <f>ROUND(E33*F30/3,0)*3</f>
        <v>114</v>
      </c>
      <c r="G33" s="42">
        <v>260.23</v>
      </c>
      <c r="H33" s="35">
        <f t="shared" si="1"/>
        <v>29666.22</v>
      </c>
    </row>
    <row r="34" spans="2:8" x14ac:dyDescent="0.3">
      <c r="B34" s="33">
        <v>4</v>
      </c>
      <c r="C34" s="41" t="s">
        <v>39</v>
      </c>
      <c r="D34" s="15" t="s">
        <v>11</v>
      </c>
      <c r="E34" s="16">
        <v>4</v>
      </c>
      <c r="F34" s="16">
        <f>ROUND(E34*F30/3,0)*3</f>
        <v>168</v>
      </c>
      <c r="G34" s="42">
        <v>121.23</v>
      </c>
      <c r="H34" s="35">
        <f t="shared" si="1"/>
        <v>20366.64</v>
      </c>
    </row>
    <row r="35" spans="2:8" x14ac:dyDescent="0.3">
      <c r="B35" s="33">
        <v>5</v>
      </c>
      <c r="C35" s="41" t="s">
        <v>49</v>
      </c>
      <c r="D35" s="15" t="s">
        <v>10</v>
      </c>
      <c r="E35" s="16">
        <v>12</v>
      </c>
      <c r="F35" s="16">
        <f>ROUND(E35*F30,0)</f>
        <v>502</v>
      </c>
      <c r="G35" s="42">
        <v>36.85</v>
      </c>
      <c r="H35" s="35">
        <f t="shared" si="1"/>
        <v>18498.7</v>
      </c>
    </row>
    <row r="36" spans="2:8" x14ac:dyDescent="0.3">
      <c r="B36" s="33">
        <v>6</v>
      </c>
      <c r="C36" s="41" t="s">
        <v>50</v>
      </c>
      <c r="D36" s="15" t="s">
        <v>10</v>
      </c>
      <c r="E36" s="16">
        <v>12</v>
      </c>
      <c r="F36" s="16">
        <f>ROUND(E36*F30,0)</f>
        <v>502</v>
      </c>
      <c r="G36" s="42">
        <v>18.309999999999999</v>
      </c>
      <c r="H36" s="35">
        <f t="shared" si="1"/>
        <v>9191.619999999999</v>
      </c>
    </row>
    <row r="37" spans="2:8" ht="15" thickBot="1" x14ac:dyDescent="0.35">
      <c r="B37" s="34">
        <v>7</v>
      </c>
      <c r="C37" s="43" t="s">
        <v>51</v>
      </c>
      <c r="D37" s="31" t="s">
        <v>10</v>
      </c>
      <c r="E37" s="32">
        <v>12</v>
      </c>
      <c r="F37" s="32">
        <f>ROUND(E37*F30,0)</f>
        <v>502</v>
      </c>
      <c r="G37" s="44">
        <v>18.690000000000001</v>
      </c>
      <c r="H37" s="36">
        <f t="shared" si="1"/>
        <v>9382.380000000001</v>
      </c>
    </row>
    <row r="38" spans="2:8" ht="18.600000000000001" thickBot="1" x14ac:dyDescent="0.35">
      <c r="B38" s="70" t="s">
        <v>17</v>
      </c>
      <c r="C38" s="71"/>
      <c r="D38" s="71"/>
      <c r="E38" s="71"/>
      <c r="F38" s="71"/>
      <c r="G38" s="71"/>
      <c r="H38" s="30">
        <f>SUM(H31:H37)</f>
        <v>125667.29</v>
      </c>
    </row>
    <row r="39" spans="2:8" ht="18.600000000000001" thickBot="1" x14ac:dyDescent="0.35">
      <c r="B39" s="72" t="s">
        <v>18</v>
      </c>
      <c r="C39" s="73"/>
      <c r="D39" s="73"/>
      <c r="E39" s="73"/>
      <c r="F39" s="73"/>
      <c r="G39" s="73"/>
      <c r="H39" s="22">
        <f>H38/F29</f>
        <v>3003.5203154875712</v>
      </c>
    </row>
    <row r="40" spans="2:8" x14ac:dyDescent="0.3">
      <c r="B40" s="74"/>
      <c r="C40" s="74"/>
      <c r="D40" s="74"/>
      <c r="E40" s="17"/>
      <c r="F40" s="17"/>
      <c r="G40" s="6" t="s">
        <v>24</v>
      </c>
      <c r="H40" s="18">
        <f>H38/122*22</f>
        <v>22661.314590163933</v>
      </c>
    </row>
    <row r="41" spans="2:8" x14ac:dyDescent="0.3">
      <c r="G41" s="19" t="s">
        <v>25</v>
      </c>
      <c r="H41" s="20">
        <f>H38</f>
        <v>125667.29</v>
      </c>
    </row>
    <row r="44" spans="2:8" ht="15.6" x14ac:dyDescent="0.3">
      <c r="B44" s="75" t="s">
        <v>19</v>
      </c>
      <c r="C44" s="75"/>
      <c r="D44" s="75"/>
      <c r="E44" s="75"/>
      <c r="F44" s="75"/>
      <c r="G44" s="75"/>
      <c r="H44" s="75"/>
    </row>
    <row r="46" spans="2:8" ht="18" x14ac:dyDescent="0.3">
      <c r="B46" s="65" t="s">
        <v>46</v>
      </c>
      <c r="C46" s="65"/>
      <c r="D46" s="65"/>
      <c r="E46" s="65"/>
      <c r="F46" s="65"/>
      <c r="G46" s="65"/>
      <c r="H46" s="65"/>
    </row>
    <row r="47" spans="2:8" ht="27.6" x14ac:dyDescent="0.3">
      <c r="B47" s="23" t="s">
        <v>4</v>
      </c>
      <c r="C47" s="24" t="s">
        <v>20</v>
      </c>
      <c r="D47" s="23" t="s">
        <v>13</v>
      </c>
      <c r="E47" s="23" t="s">
        <v>12</v>
      </c>
      <c r="F47" s="23" t="s">
        <v>6</v>
      </c>
      <c r="G47" s="23" t="s">
        <v>7</v>
      </c>
      <c r="H47" s="23" t="s">
        <v>8</v>
      </c>
    </row>
    <row r="48" spans="2:8" x14ac:dyDescent="0.3">
      <c r="B48" s="66" t="s">
        <v>14</v>
      </c>
      <c r="C48" s="66"/>
      <c r="D48" s="66"/>
      <c r="E48" s="66"/>
      <c r="F48" s="66"/>
      <c r="G48" s="66"/>
      <c r="H48" s="66"/>
    </row>
    <row r="49" spans="2:8" x14ac:dyDescent="0.3">
      <c r="B49" s="25">
        <v>1</v>
      </c>
      <c r="C49" s="26" t="s">
        <v>26</v>
      </c>
      <c r="D49" s="15" t="s">
        <v>10</v>
      </c>
      <c r="E49" s="16">
        <f>F49/(F29+F15)</f>
        <v>4.3504268856381527</v>
      </c>
      <c r="F49" s="14">
        <f>ROUNDUP((F17+F31)/100,0)*100</f>
        <v>800</v>
      </c>
      <c r="G49" s="16">
        <v>48.75</v>
      </c>
      <c r="H49" s="27">
        <f>F49*G49</f>
        <v>39000</v>
      </c>
    </row>
    <row r="50" spans="2:8" x14ac:dyDescent="0.3">
      <c r="B50" s="25">
        <v>2</v>
      </c>
      <c r="C50" s="26" t="s">
        <v>27</v>
      </c>
      <c r="D50" s="15" t="s">
        <v>10</v>
      </c>
      <c r="E50" s="16">
        <f>F50/(F16+F29)</f>
        <v>29.9091848387623</v>
      </c>
      <c r="F50" s="14">
        <f>ROUNDUP((F17*2+F20*6+F31*2+F35*3)/500,0)*500</f>
        <v>5500</v>
      </c>
      <c r="G50" s="16">
        <v>4.5</v>
      </c>
      <c r="H50" s="27">
        <f t="shared" ref="H50" si="2">F50*G50</f>
        <v>24750</v>
      </c>
    </row>
    <row r="51" spans="2:8" x14ac:dyDescent="0.3">
      <c r="B51" s="25">
        <v>3</v>
      </c>
      <c r="C51" s="26" t="s">
        <v>52</v>
      </c>
      <c r="D51" s="15" t="s">
        <v>10</v>
      </c>
      <c r="E51" s="16">
        <f>F51/(F16+F30)</f>
        <v>13.595084017619227</v>
      </c>
      <c r="F51" s="14">
        <f>ROUNDUP((F36*2+F37*2)/500,0)*500</f>
        <v>2500</v>
      </c>
      <c r="G51" s="16">
        <v>4.2</v>
      </c>
      <c r="H51" s="27">
        <f t="shared" ref="H51" si="3">F51*G51</f>
        <v>10500</v>
      </c>
    </row>
    <row r="52" spans="2:8" x14ac:dyDescent="0.3">
      <c r="B52" s="67" t="s">
        <v>15</v>
      </c>
      <c r="C52" s="67"/>
      <c r="D52" s="67"/>
      <c r="E52" s="67"/>
      <c r="F52" s="67"/>
      <c r="G52" s="67"/>
      <c r="H52" s="28">
        <f>SUM(H49:H51)</f>
        <v>74250</v>
      </c>
    </row>
    <row r="53" spans="2:8" x14ac:dyDescent="0.3">
      <c r="B53" s="67" t="s">
        <v>16</v>
      </c>
      <c r="C53" s="67"/>
      <c r="D53" s="67"/>
      <c r="E53" s="67"/>
      <c r="F53" s="67"/>
      <c r="G53" s="67"/>
      <c r="H53" s="28">
        <f>H52/F16</f>
        <v>522.70327349524814</v>
      </c>
    </row>
    <row r="54" spans="2:8" x14ac:dyDescent="0.3">
      <c r="G54" s="6" t="s">
        <v>24</v>
      </c>
      <c r="H54" s="18">
        <f>H52/122*22</f>
        <v>13389.344262295082</v>
      </c>
    </row>
    <row r="55" spans="2:8" x14ac:dyDescent="0.3">
      <c r="G55" s="19" t="s">
        <v>25</v>
      </c>
      <c r="H55" s="20">
        <f>H52</f>
        <v>74250</v>
      </c>
    </row>
    <row r="58" spans="2:8" ht="18" x14ac:dyDescent="0.3">
      <c r="B58" s="65" t="s">
        <v>30</v>
      </c>
      <c r="C58" s="65"/>
      <c r="D58" s="65"/>
      <c r="E58" s="65"/>
      <c r="F58" s="65"/>
      <c r="G58" s="65"/>
      <c r="H58" s="65"/>
    </row>
    <row r="59" spans="2:8" ht="27.6" x14ac:dyDescent="0.3">
      <c r="B59" s="23" t="s">
        <v>4</v>
      </c>
      <c r="C59" s="24" t="s">
        <v>20</v>
      </c>
      <c r="D59" s="23" t="s">
        <v>31</v>
      </c>
      <c r="E59" s="23" t="s">
        <v>32</v>
      </c>
      <c r="F59" s="23" t="s">
        <v>6</v>
      </c>
      <c r="G59" s="23" t="s">
        <v>33</v>
      </c>
      <c r="H59" s="23" t="s">
        <v>8</v>
      </c>
    </row>
    <row r="60" spans="2:8" x14ac:dyDescent="0.3">
      <c r="B60" s="66" t="s">
        <v>53</v>
      </c>
      <c r="C60" s="66"/>
      <c r="D60" s="66"/>
      <c r="E60" s="66"/>
      <c r="F60" s="66"/>
      <c r="G60" s="66"/>
      <c r="H60" s="66"/>
    </row>
    <row r="61" spans="2:8" ht="41.4" x14ac:dyDescent="0.3">
      <c r="B61" s="25">
        <v>1</v>
      </c>
      <c r="C61" s="37" t="s">
        <v>54</v>
      </c>
      <c r="D61" s="15" t="s">
        <v>55</v>
      </c>
      <c r="E61" s="16">
        <v>1</v>
      </c>
      <c r="F61" s="57">
        <v>1</v>
      </c>
      <c r="G61" s="16">
        <v>50000</v>
      </c>
      <c r="H61" s="38">
        <f>F61*G61</f>
        <v>50000</v>
      </c>
    </row>
    <row r="62" spans="2:8" x14ac:dyDescent="0.3">
      <c r="B62" s="94" t="s">
        <v>34</v>
      </c>
      <c r="C62" s="94"/>
      <c r="D62" s="94"/>
      <c r="E62" s="94"/>
      <c r="F62" s="94"/>
      <c r="G62" s="94"/>
      <c r="H62" s="39">
        <f>SUM(H61:H61)</f>
        <v>50000</v>
      </c>
    </row>
    <row r="63" spans="2:8" x14ac:dyDescent="0.3">
      <c r="B63" s="94" t="s">
        <v>35</v>
      </c>
      <c r="C63" s="94"/>
      <c r="D63" s="94"/>
      <c r="E63" s="94"/>
      <c r="F63" s="94"/>
      <c r="G63" s="94"/>
      <c r="H63" s="40">
        <f>H62/F7</f>
        <v>271.90168035238457</v>
      </c>
    </row>
    <row r="64" spans="2:8" x14ac:dyDescent="0.3">
      <c r="G64" s="6" t="s">
        <v>36</v>
      </c>
      <c r="H64" s="18">
        <f>H62*0.22</f>
        <v>11000</v>
      </c>
    </row>
    <row r="65" spans="7:8" x14ac:dyDescent="0.3">
      <c r="G65" s="19" t="s">
        <v>25</v>
      </c>
      <c r="H65" s="20">
        <f>H62+H64</f>
        <v>61000</v>
      </c>
    </row>
  </sheetData>
  <mergeCells count="29">
    <mergeCell ref="B29:C29"/>
    <mergeCell ref="B30:C30"/>
    <mergeCell ref="B38:G38"/>
    <mergeCell ref="B39:G39"/>
    <mergeCell ref="B40:D40"/>
    <mergeCell ref="B60:H60"/>
    <mergeCell ref="B62:G62"/>
    <mergeCell ref="B63:G63"/>
    <mergeCell ref="B46:H46"/>
    <mergeCell ref="B48:H48"/>
    <mergeCell ref="B52:G52"/>
    <mergeCell ref="B53:G53"/>
    <mergeCell ref="B58:H58"/>
    <mergeCell ref="B2:H2"/>
    <mergeCell ref="B44:H44"/>
    <mergeCell ref="B4:H4"/>
    <mergeCell ref="B5:H5"/>
    <mergeCell ref="B21:G21"/>
    <mergeCell ref="F7:H7"/>
    <mergeCell ref="F8:H8"/>
    <mergeCell ref="F9:H9"/>
    <mergeCell ref="B11:H11"/>
    <mergeCell ref="B23:D23"/>
    <mergeCell ref="B13:H13"/>
    <mergeCell ref="B22:G22"/>
    <mergeCell ref="B9:C9"/>
    <mergeCell ref="B15:C15"/>
    <mergeCell ref="B16:C16"/>
    <mergeCell ref="B27:H27"/>
  </mergeCells>
  <phoneticPr fontId="18" type="noConversion"/>
  <pageMargins left="0.7" right="0.7" top="0.75" bottom="0.75" header="0.3" footer="0.3"/>
  <pageSetup paperSize="9" scale="72" fitToHeight="0" orientation="portrait" r:id="rId1"/>
  <rowBreaks count="1" manualBreakCount="1">
    <brk id="4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2026-08-07T08:38:27Z</cp:lastPrinted>
  <dcterms:created xsi:type="dcterms:W3CDTF">2018-06-13T10:11:23Z</dcterms:created>
  <dcterms:modified xsi:type="dcterms:W3CDTF">2026-08-14T12:13:17Z</dcterms:modified>
</cp:coreProperties>
</file>