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Хрустали Баня\"/>
    </mc:Choice>
  </mc:AlternateContent>
  <xr:revisionPtr revIDLastSave="0" documentId="13_ncr:1_{8F1C19B5-CC25-4E1D-9BE4-E11C74D9CFDE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3" i="1" l="1"/>
  <c r="F7" i="1"/>
  <c r="E58" i="1"/>
  <c r="F51" i="1"/>
  <c r="F54" i="1" s="1"/>
  <c r="H54" i="1" s="1"/>
  <c r="E46" i="1"/>
  <c r="F39" i="1"/>
  <c r="F43" i="1" s="1"/>
  <c r="H43" i="1" s="1"/>
  <c r="E34" i="1"/>
  <c r="F28" i="1"/>
  <c r="F32" i="1" s="1"/>
  <c r="H32" i="1" s="1"/>
  <c r="E23" i="1"/>
  <c r="E22" i="1"/>
  <c r="F15" i="1"/>
  <c r="F56" i="1" l="1"/>
  <c r="H56" i="1" s="1"/>
  <c r="F55" i="1"/>
  <c r="H55" i="1" s="1"/>
  <c r="F57" i="1"/>
  <c r="F52" i="1"/>
  <c r="F42" i="1"/>
  <c r="H42" i="1" s="1"/>
  <c r="F45" i="1"/>
  <c r="F49" i="1" s="1"/>
  <c r="H49" i="1" s="1"/>
  <c r="F33" i="1"/>
  <c r="F37" i="1" s="1"/>
  <c r="H37" i="1" s="1"/>
  <c r="F29" i="1"/>
  <c r="F44" i="1"/>
  <c r="H44" i="1" s="1"/>
  <c r="F40" i="1"/>
  <c r="F34" i="1"/>
  <c r="F31" i="1"/>
  <c r="H31" i="1" s="1"/>
  <c r="F36" i="1" l="1"/>
  <c r="H36" i="1" s="1"/>
  <c r="H33" i="1" s="1"/>
  <c r="G33" i="1" s="1"/>
  <c r="F58" i="1"/>
  <c r="F60" i="1"/>
  <c r="H60" i="1" s="1"/>
  <c r="F53" i="1"/>
  <c r="H53" i="1" s="1"/>
  <c r="H52" i="1"/>
  <c r="H51" i="1" s="1"/>
  <c r="H34" i="1"/>
  <c r="F35" i="1"/>
  <c r="H35" i="1" s="1"/>
  <c r="F48" i="1"/>
  <c r="H48" i="1" s="1"/>
  <c r="F46" i="1"/>
  <c r="H40" i="1"/>
  <c r="F41" i="1"/>
  <c r="H41" i="1" s="1"/>
  <c r="H29" i="1"/>
  <c r="F30" i="1"/>
  <c r="H30" i="1" s="1"/>
  <c r="G51" i="1" l="1"/>
  <c r="F59" i="1"/>
  <c r="H59" i="1" s="1"/>
  <c r="H58" i="1"/>
  <c r="H46" i="1"/>
  <c r="F47" i="1"/>
  <c r="H47" i="1" s="1"/>
  <c r="H45" i="1"/>
  <c r="G45" i="1" s="1"/>
  <c r="H39" i="1"/>
  <c r="H38" i="1" s="1"/>
  <c r="H28" i="1"/>
  <c r="H27" i="1" s="1"/>
  <c r="H57" i="1" l="1"/>
  <c r="G57" i="1" s="1"/>
  <c r="G39" i="1"/>
  <c r="G38" i="1"/>
  <c r="G28" i="1"/>
  <c r="G27" i="1"/>
  <c r="H50" i="1" l="1"/>
  <c r="G50" i="1"/>
  <c r="F16" i="1" l="1"/>
  <c r="H73" i="1"/>
  <c r="H74" i="1" s="1"/>
  <c r="H75" i="1" s="1"/>
  <c r="F21" i="1" l="1"/>
  <c r="F24" i="1" s="1"/>
  <c r="H24" i="1" s="1"/>
  <c r="F17" i="1"/>
  <c r="F26" i="1"/>
  <c r="H26" i="1" s="1"/>
  <c r="F25" i="1"/>
  <c r="H25" i="1" s="1"/>
  <c r="F22" i="1"/>
  <c r="H22" i="1" s="1"/>
  <c r="F23" i="1"/>
  <c r="H23" i="1" s="1"/>
  <c r="F19" i="1"/>
  <c r="F20" i="1"/>
  <c r="H76" i="1"/>
  <c r="H77" i="1" s="1"/>
  <c r="H21" i="1" l="1"/>
  <c r="G21" i="1" s="1"/>
  <c r="H20" i="1"/>
  <c r="H19" i="1"/>
  <c r="F18" i="1" l="1"/>
  <c r="H18" i="1" l="1"/>
  <c r="H17" i="1" l="1"/>
  <c r="H16" i="1" s="1"/>
  <c r="H15" i="1" l="1"/>
  <c r="H61" i="1" s="1"/>
  <c r="H62" i="1" s="1"/>
  <c r="G16" i="1"/>
  <c r="G15" i="1" l="1"/>
  <c r="H63" i="1"/>
  <c r="H64" i="1"/>
</calcChain>
</file>

<file path=xl/sharedStrings.xml><?xml version="1.0" encoding="utf-8"?>
<sst xmlns="http://schemas.openxmlformats.org/spreadsheetml/2006/main" count="129" uniqueCount="57">
  <si>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</si>
  <si>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</si>
  <si>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</si>
  <si>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</si>
  <si>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</si>
  <si>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</si>
  <si>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</si>
  <si>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</si>
  <si>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</si>
  <si>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</si>
  <si>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</si>
  <si>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</si>
  <si>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</si>
  <si>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</si>
  <si>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</si>
  <si>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</si>
  <si>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</si>
  <si>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</si>
  <si>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</si>
  <si>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</si>
  <si>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</si>
  <si>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</si>
  <si>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</si>
  <si>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</si>
  <si>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</si>
  <si>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</si>
  <si>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</si>
  <si>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</si>
  <si>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</si>
  <si>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Термомост для кронштейна KRF KRU 80x80x2,0</t>
  </si>
  <si>
    <t xml:space="preserve">Профиль KRF PG 40х40х1,2 мм ОЦ ОК (L=3000) </t>
  </si>
  <si>
    <t>Оздоровительно-физкультурный комплекс, расположеный по адресу: Калужская область, р-н Малоярославецкий, г. СП деревня "Ерденево", база отдыха "Хрустали"</t>
  </si>
  <si>
    <t>Фасадная система для облицовки фиброцементными панелями (фасады)</t>
  </si>
  <si>
    <t>Фасадная система (оцинкованная окрашенная вертикальная)</t>
  </si>
  <si>
    <t>Профиль KRF PT 100х50х1,2 мм ОЦ ОК (L=3000)</t>
  </si>
  <si>
    <t>Кронштейн KRF KRU 220x80x80x2,0 мм ОЦ ОК</t>
  </si>
  <si>
    <t>Лента EPDM 60 мм</t>
  </si>
  <si>
    <t>Фасадная система для облицовки фиброцементными панелями (парапеты)</t>
  </si>
  <si>
    <t>Крепеж</t>
  </si>
  <si>
    <t>Анкер химический 410 мл</t>
  </si>
  <si>
    <t>Заклепка крепления облицовки с широким усиленным бортиком, 4,8х21 мм, A2/A2, RAL</t>
  </si>
  <si>
    <t>Втулка для крепления фиброцемента</t>
  </si>
  <si>
    <t>Фасадная система для облицовки фиброцементными панелями (подшив)</t>
  </si>
  <si>
    <t>Кронштейн KRF KR 350х80х80х2,0 мм ОЦ</t>
  </si>
  <si>
    <t xml:space="preserve">Профиль KRF PP 100х20х1,2 мм ОЦ ОК (L=3000) 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</si>
  <si>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</si>
  <si>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</si>
  <si>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</si>
  <si>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Фасадная система для облицовки искусственным камнем (цоколь)</t>
  </si>
  <si>
    <t>Кронштейн KRF KRU 200x80x80x2,0 мм ОЦ ОК</t>
  </si>
  <si>
    <t xml:space="preserve">Профиль KRF PG 60х40х1,2 мм ОЦ ОК (L=3000) </t>
  </si>
  <si>
    <t>Профиль KRF KSR 0,7 мм ОЦ ОК</t>
  </si>
  <si>
    <t>Профиль KRF PSR 0,5 мм ОЦ ОК</t>
  </si>
  <si>
    <t>Заклепка фасадная 4,8х10 мм, A2/A2</t>
  </si>
  <si>
    <t>Проектирование фасадной системы для облицовки фиброцементными панелями и искусственным камнем</t>
  </si>
  <si>
    <t>Разработка рабочего проекта навесной фасадной системы для облицовки фиброцементными панелями и искусственным камнем в соответствии с СП 522.1325800.2023</t>
  </si>
  <si>
    <t>НДС 22% (при необходимости):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</si>
</sst>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44" fontId="9" fillId="0" borderId="14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2" fontId="9" fillId="0" borderId="16" xfId="0" applyNumberFormat="1" applyFont="1" applyBorder="1" applyAlignment="1" applyProtection="1">
      <alignment horizontal="center" vertical="center" wrapText="1"/>
      <protection locked="0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20" xfId="0" applyNumberFormat="1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21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4" fontId="11" fillId="4" borderId="7" xfId="0" applyNumberFormat="1" applyFont="1" applyFill="1" applyBorder="1" applyAlignment="1">
      <alignment vertical="center" wrapText="1"/>
    </xf>
    <xf numFmtId="49" fontId="15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2" fontId="20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 applyProtection="1">
      <alignment horizontal="left" vertical="center" wrapText="1"/>
      <protection locked="0"/>
    </xf>
    <xf numFmtId="0" fontId="9" fillId="0" borderId="25" xfId="0" applyFont="1" applyBorder="1" applyAlignment="1" applyProtection="1">
      <alignment horizontal="center" vertical="center" wrapText="1"/>
      <protection locked="0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1" fontId="9" fillId="0" borderId="25" xfId="0" applyNumberFormat="1" applyFont="1" applyBorder="1" applyAlignment="1" applyProtection="1">
      <alignment horizontal="center" vertical="center" wrapText="1"/>
      <protection locked="0"/>
    </xf>
    <xf numFmtId="164" fontId="9" fillId="0" borderId="26" xfId="1" applyNumberFormat="1" applyFont="1" applyBorder="1" applyAlignment="1" applyProtection="1">
      <alignment horizontal="right" vertical="center" wrapText="1"/>
      <protection locked="0"/>
    </xf>
    <xf numFmtId="0" fontId="9" fillId="0" borderId="15" xfId="0" applyFont="1" applyBorder="1" applyAlignment="1">
      <alignment horizontal="center" vertical="center" wrapText="1"/>
    </xf>
    <xf numFmtId="164" fontId="9" fillId="0" borderId="16" xfId="1" applyNumberFormat="1" applyFont="1" applyBorder="1" applyAlignment="1" applyProtection="1">
      <alignment horizontal="right" vertical="center" wrapText="1"/>
      <protection locked="0"/>
    </xf>
    <xf numFmtId="44" fontId="9" fillId="0" borderId="16" xfId="1" applyFont="1" applyBorder="1" applyAlignment="1" applyProtection="1">
      <alignment horizontal="right" vertical="center" wrapText="1"/>
      <protection locked="0"/>
    </xf>
    <xf numFmtId="0" fontId="9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44" fontId="9" fillId="0" borderId="18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1" fontId="9" fillId="0" borderId="13" xfId="0" applyNumberFormat="1" applyFont="1" applyBorder="1" applyAlignment="1" applyProtection="1">
      <alignment horizontal="center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77"/>
  <sheetViews>
    <sheetView tabSelected="1" view="pageBreakPreview" topLeftCell="A48" zoomScaleNormal="100" zoomScaleSheetLayoutView="100" workbookViewId="0">
      <selection activeCell="G78" sqref="G78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2" t="s">
        <v>22</v>
      </c>
      <c r="C2" s="72"/>
      <c r="D2" s="72"/>
      <c r="E2" s="72"/>
      <c r="F2" s="72"/>
      <c r="G2" s="72"/>
      <c r="H2" s="72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3" t="s">
        <v>0</v>
      </c>
      <c r="C4" s="73"/>
      <c r="D4" s="73"/>
      <c r="E4" s="73"/>
      <c r="F4" s="73"/>
      <c r="G4" s="73"/>
      <c r="H4" s="73"/>
      <c r="I4" s="1"/>
    </row>
    <row r="5" spans="1:9" ht="75.75" customHeight="1" x14ac:dyDescent="0.3">
      <c r="A5" s="1"/>
      <c r="B5" s="74" t="s">
        <v>1</v>
      </c>
      <c r="C5" s="74"/>
      <c r="D5" s="74"/>
      <c r="E5" s="74"/>
      <c r="F5" s="74"/>
      <c r="G5" s="74"/>
      <c r="H5" s="74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5">
        <f>F15+F27+F38+F50</f>
        <v>2091.3000000000002</v>
      </c>
      <c r="G7" s="76"/>
      <c r="H7" s="77"/>
      <c r="I7" s="1"/>
    </row>
    <row r="8" spans="1:9" ht="75" customHeight="1" thickBot="1" x14ac:dyDescent="0.35">
      <c r="A8" s="1"/>
      <c r="B8" s="4"/>
      <c r="C8" s="5"/>
      <c r="D8" s="1"/>
      <c r="E8" s="6" t="s">
        <v>9</v>
      </c>
      <c r="F8" s="78" t="s">
        <v>31</v>
      </c>
      <c r="G8" s="79"/>
      <c r="H8" s="80"/>
      <c r="I8" s="1"/>
    </row>
    <row r="9" spans="1:9" ht="15" thickBot="1" x14ac:dyDescent="0.35">
      <c r="A9" s="1"/>
      <c r="B9" s="85"/>
      <c r="C9" s="85"/>
      <c r="D9" s="9"/>
      <c r="E9" s="10" t="s">
        <v>3</v>
      </c>
      <c r="F9" s="81">
        <v>46253</v>
      </c>
      <c r="G9" s="82"/>
      <c r="H9" s="83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4" t="s">
        <v>17</v>
      </c>
      <c r="C11" s="84"/>
      <c r="D11" s="84"/>
      <c r="E11" s="84"/>
      <c r="F11" s="84"/>
      <c r="G11" s="84"/>
      <c r="H11" s="8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68" t="s">
        <v>33</v>
      </c>
      <c r="C13" s="69"/>
      <c r="D13" s="69"/>
      <c r="E13" s="69"/>
      <c r="F13" s="69"/>
      <c r="G13" s="69"/>
      <c r="H13" s="69"/>
      <c r="I13" s="1"/>
    </row>
    <row r="14" spans="1:9" ht="28.2" thickBot="1" x14ac:dyDescent="0.35">
      <c r="A14" s="1"/>
      <c r="B14" s="39" t="s">
        <v>4</v>
      </c>
      <c r="C14" s="40" t="s">
        <v>5</v>
      </c>
      <c r="D14" s="41" t="s">
        <v>13</v>
      </c>
      <c r="E14" s="41" t="s">
        <v>12</v>
      </c>
      <c r="F14" s="41" t="s">
        <v>6</v>
      </c>
      <c r="G14" s="41" t="s">
        <v>7</v>
      </c>
      <c r="H14" s="42" t="s">
        <v>8</v>
      </c>
      <c r="I14" s="1"/>
    </row>
    <row r="15" spans="1:9" ht="31.65" customHeight="1" thickBot="1" x14ac:dyDescent="0.35">
      <c r="A15" s="1"/>
      <c r="B15" s="70" t="s">
        <v>32</v>
      </c>
      <c r="C15" s="71"/>
      <c r="D15" s="43" t="s">
        <v>16</v>
      </c>
      <c r="E15" s="44"/>
      <c r="F15" s="45">
        <f>758.7+439.6</f>
        <v>1198.3000000000002</v>
      </c>
      <c r="G15" s="100">
        <f>H15/F15</f>
        <v>839.98571309354918</v>
      </c>
      <c r="H15" s="46">
        <f>H16+H21</f>
        <v>1006554.8800000001</v>
      </c>
      <c r="I15" s="1"/>
    </row>
    <row r="16" spans="1:9" ht="15.75" customHeight="1" thickBot="1" x14ac:dyDescent="0.35">
      <c r="A16" s="1"/>
      <c r="B16" s="60" t="s">
        <v>28</v>
      </c>
      <c r="C16" s="61"/>
      <c r="D16" s="53" t="s">
        <v>16</v>
      </c>
      <c r="E16" s="54"/>
      <c r="F16" s="55">
        <f>F15</f>
        <v>1198.3000000000002</v>
      </c>
      <c r="G16" s="101">
        <f>H16/F16</f>
        <v>564.24522239839769</v>
      </c>
      <c r="H16" s="56">
        <f>SUM(H17:H20)</f>
        <v>676135.05</v>
      </c>
      <c r="I16" s="1"/>
    </row>
    <row r="17" spans="1:9" x14ac:dyDescent="0.3">
      <c r="A17" s="1"/>
      <c r="B17" s="47">
        <v>1</v>
      </c>
      <c r="C17" s="48" t="s">
        <v>35</v>
      </c>
      <c r="D17" s="49" t="s">
        <v>10</v>
      </c>
      <c r="E17" s="50">
        <v>0.75</v>
      </c>
      <c r="F17" s="14">
        <f>ROUNDUP(E17*F16,0)</f>
        <v>899</v>
      </c>
      <c r="G17" s="51">
        <v>91.14</v>
      </c>
      <c r="H17" s="52">
        <f>F17*G17</f>
        <v>81934.86</v>
      </c>
      <c r="I17" s="1"/>
    </row>
    <row r="18" spans="1:9" x14ac:dyDescent="0.3">
      <c r="A18" s="1"/>
      <c r="B18" s="31">
        <v>2</v>
      </c>
      <c r="C18" s="37" t="s">
        <v>29</v>
      </c>
      <c r="D18" s="15" t="s">
        <v>10</v>
      </c>
      <c r="E18" s="16">
        <v>0.75</v>
      </c>
      <c r="F18" s="103">
        <f>F17</f>
        <v>899</v>
      </c>
      <c r="G18" s="38">
        <v>6.81</v>
      </c>
      <c r="H18" s="32">
        <f t="shared" ref="H18:H20" si="0">F18*G18</f>
        <v>6122.19</v>
      </c>
      <c r="I18" s="1"/>
    </row>
    <row r="19" spans="1:9" x14ac:dyDescent="0.3">
      <c r="A19" s="1"/>
      <c r="B19" s="31">
        <v>3</v>
      </c>
      <c r="C19" s="37" t="s">
        <v>34</v>
      </c>
      <c r="D19" s="15" t="s">
        <v>11</v>
      </c>
      <c r="E19" s="16">
        <v>1.5</v>
      </c>
      <c r="F19" s="103">
        <f>ROUNDUP(E19*F16/3,0)*3</f>
        <v>1800</v>
      </c>
      <c r="G19" s="38">
        <v>296.20999999999998</v>
      </c>
      <c r="H19" s="32">
        <f t="shared" si="0"/>
        <v>533178</v>
      </c>
      <c r="I19" s="1"/>
    </row>
    <row r="20" spans="1:9" ht="15" thickBot="1" x14ac:dyDescent="0.35">
      <c r="A20" s="1"/>
      <c r="B20" s="31">
        <v>4</v>
      </c>
      <c r="C20" s="37" t="s">
        <v>36</v>
      </c>
      <c r="D20" s="15" t="s">
        <v>11</v>
      </c>
      <c r="E20" s="16">
        <v>1.5</v>
      </c>
      <c r="F20" s="103">
        <f>ROUNDUP(E20*F16/3,0)*3</f>
        <v>1800</v>
      </c>
      <c r="G20" s="38">
        <v>30.5</v>
      </c>
      <c r="H20" s="32">
        <f t="shared" si="0"/>
        <v>54900</v>
      </c>
      <c r="I20" s="1"/>
    </row>
    <row r="21" spans="1:9" ht="15" thickBot="1" x14ac:dyDescent="0.35">
      <c r="A21" s="1"/>
      <c r="B21" s="60" t="s">
        <v>38</v>
      </c>
      <c r="C21" s="61"/>
      <c r="D21" s="53" t="s">
        <v>16</v>
      </c>
      <c r="E21" s="54"/>
      <c r="F21" s="55">
        <f>F16</f>
        <v>1198.3000000000002</v>
      </c>
      <c r="G21" s="101">
        <f>H21/F21</f>
        <v>275.74049069515144</v>
      </c>
      <c r="H21" s="56">
        <f>SUM(H22:H26)</f>
        <v>330419.83</v>
      </c>
      <c r="I21" s="1"/>
    </row>
    <row r="22" spans="1:9" x14ac:dyDescent="0.3">
      <c r="A22" s="1"/>
      <c r="B22" s="88">
        <v>1</v>
      </c>
      <c r="C22" s="89" t="s">
        <v>20</v>
      </c>
      <c r="D22" s="90" t="s">
        <v>10</v>
      </c>
      <c r="E22" s="91">
        <f>E17*0.3</f>
        <v>0.22499999999999998</v>
      </c>
      <c r="F22" s="92">
        <f>ROUNDUP(E22*F21,0)</f>
        <v>270</v>
      </c>
      <c r="G22" s="91">
        <v>27.5</v>
      </c>
      <c r="H22" s="93">
        <f>F22*G22</f>
        <v>7425</v>
      </c>
      <c r="I22" s="1"/>
    </row>
    <row r="23" spans="1:9" x14ac:dyDescent="0.3">
      <c r="A23" s="1"/>
      <c r="B23" s="94">
        <v>2</v>
      </c>
      <c r="C23" s="26" t="s">
        <v>39</v>
      </c>
      <c r="D23" s="15" t="s">
        <v>10</v>
      </c>
      <c r="E23" s="16">
        <f>E18*0.7*0.1</f>
        <v>5.2499999999999991E-2</v>
      </c>
      <c r="F23" s="14">
        <f>ROUNDUP(E23*F21,0)</f>
        <v>63</v>
      </c>
      <c r="G23" s="16">
        <v>1190</v>
      </c>
      <c r="H23" s="95">
        <f>F23*G23</f>
        <v>74970</v>
      </c>
      <c r="I23" s="1"/>
    </row>
    <row r="24" spans="1:9" x14ac:dyDescent="0.3">
      <c r="A24" s="1"/>
      <c r="B24" s="94">
        <v>3</v>
      </c>
      <c r="C24" s="26" t="s">
        <v>45</v>
      </c>
      <c r="D24" s="15" t="s">
        <v>10</v>
      </c>
      <c r="E24" s="16">
        <v>1.5</v>
      </c>
      <c r="F24" s="14">
        <f>ROUNDUP(E24*F21,0)</f>
        <v>1798</v>
      </c>
      <c r="G24" s="16">
        <v>4.9000000000000004</v>
      </c>
      <c r="H24" s="95">
        <f>F24*G24</f>
        <v>8810.2000000000007</v>
      </c>
      <c r="I24" s="1"/>
    </row>
    <row r="25" spans="1:9" ht="27.6" x14ac:dyDescent="0.3">
      <c r="A25" s="1"/>
      <c r="B25" s="94">
        <v>4</v>
      </c>
      <c r="C25" s="87" t="s">
        <v>40</v>
      </c>
      <c r="D25" s="15" t="s">
        <v>10</v>
      </c>
      <c r="E25" s="16">
        <v>12.5</v>
      </c>
      <c r="F25" s="103">
        <f>ROUNDUP(E25*F21,0)</f>
        <v>14979</v>
      </c>
      <c r="G25" s="16">
        <v>12.14</v>
      </c>
      <c r="H25" s="96">
        <f t="shared" ref="H25:H26" si="1">F25*G25</f>
        <v>181845.06</v>
      </c>
      <c r="I25" s="1"/>
    </row>
    <row r="26" spans="1:9" ht="15" thickBot="1" x14ac:dyDescent="0.35">
      <c r="A26" s="1"/>
      <c r="B26" s="97">
        <v>5</v>
      </c>
      <c r="C26" s="98" t="s">
        <v>41</v>
      </c>
      <c r="D26" s="29" t="s">
        <v>10</v>
      </c>
      <c r="E26" s="30">
        <v>12.5</v>
      </c>
      <c r="F26" s="104">
        <f>ROUNDUP(E26*F21,0)</f>
        <v>14979</v>
      </c>
      <c r="G26" s="30">
        <v>3.83</v>
      </c>
      <c r="H26" s="99">
        <f t="shared" si="1"/>
        <v>57369.57</v>
      </c>
      <c r="I26" s="1"/>
    </row>
    <row r="27" spans="1:9" ht="31.65" customHeight="1" thickBot="1" x14ac:dyDescent="0.35">
      <c r="A27" s="1"/>
      <c r="B27" s="70" t="s">
        <v>37</v>
      </c>
      <c r="C27" s="71"/>
      <c r="D27" s="43" t="s">
        <v>16</v>
      </c>
      <c r="E27" s="44"/>
      <c r="F27" s="45">
        <v>275.2</v>
      </c>
      <c r="G27" s="100">
        <f>H27/F27</f>
        <v>722.01191860465121</v>
      </c>
      <c r="H27" s="46">
        <f>H28+H33</f>
        <v>198697.68</v>
      </c>
      <c r="I27" s="1"/>
    </row>
    <row r="28" spans="1:9" ht="15" thickBot="1" x14ac:dyDescent="0.35">
      <c r="A28" s="1"/>
      <c r="B28" s="60" t="s">
        <v>28</v>
      </c>
      <c r="C28" s="61"/>
      <c r="D28" s="53" t="s">
        <v>16</v>
      </c>
      <c r="E28" s="54"/>
      <c r="F28" s="55">
        <f>F27</f>
        <v>275.2</v>
      </c>
      <c r="G28" s="101">
        <f>H28/F28</f>
        <v>477.52390988372088</v>
      </c>
      <c r="H28" s="56">
        <f>SUM(H29:H32)</f>
        <v>131414.57999999999</v>
      </c>
      <c r="I28" s="1"/>
    </row>
    <row r="29" spans="1:9" x14ac:dyDescent="0.3">
      <c r="A29" s="1"/>
      <c r="B29" s="47">
        <v>1</v>
      </c>
      <c r="C29" s="48" t="s">
        <v>35</v>
      </c>
      <c r="D29" s="49" t="s">
        <v>10</v>
      </c>
      <c r="E29" s="50">
        <v>1.2</v>
      </c>
      <c r="F29" s="14">
        <f>ROUNDUP(E29*F28,0)</f>
        <v>331</v>
      </c>
      <c r="G29" s="51">
        <v>91.14</v>
      </c>
      <c r="H29" s="52">
        <f>F29*G29</f>
        <v>30167.34</v>
      </c>
      <c r="I29" s="1"/>
    </row>
    <row r="30" spans="1:9" x14ac:dyDescent="0.3">
      <c r="A30" s="1"/>
      <c r="B30" s="31">
        <v>2</v>
      </c>
      <c r="C30" s="37" t="s">
        <v>29</v>
      </c>
      <c r="D30" s="15" t="s">
        <v>10</v>
      </c>
      <c r="E30" s="16">
        <v>1.2</v>
      </c>
      <c r="F30" s="103">
        <f>F29</f>
        <v>331</v>
      </c>
      <c r="G30" s="38">
        <v>6.81</v>
      </c>
      <c r="H30" s="32">
        <f t="shared" ref="H30:H32" si="2">F30*G30</f>
        <v>2254.1099999999997</v>
      </c>
      <c r="I30" s="1"/>
    </row>
    <row r="31" spans="1:9" x14ac:dyDescent="0.3">
      <c r="A31" s="1"/>
      <c r="B31" s="31">
        <v>3</v>
      </c>
      <c r="C31" s="37" t="s">
        <v>34</v>
      </c>
      <c r="D31" s="15" t="s">
        <v>11</v>
      </c>
      <c r="E31" s="16">
        <v>1.1000000000000001</v>
      </c>
      <c r="F31" s="103">
        <f>ROUNDUP(E31*F28/3,0)*3</f>
        <v>303</v>
      </c>
      <c r="G31" s="38">
        <v>296.20999999999998</v>
      </c>
      <c r="H31" s="32">
        <f t="shared" si="2"/>
        <v>89751.62999999999</v>
      </c>
      <c r="I31" s="1"/>
    </row>
    <row r="32" spans="1:9" ht="15" thickBot="1" x14ac:dyDescent="0.35">
      <c r="A32" s="1"/>
      <c r="B32" s="31">
        <v>4</v>
      </c>
      <c r="C32" s="37" t="s">
        <v>36</v>
      </c>
      <c r="D32" s="15" t="s">
        <v>11</v>
      </c>
      <c r="E32" s="16">
        <v>1.1000000000000001</v>
      </c>
      <c r="F32" s="103">
        <f>ROUNDUP(E32*F28/3,0)*3</f>
        <v>303</v>
      </c>
      <c r="G32" s="38">
        <v>30.5</v>
      </c>
      <c r="H32" s="32">
        <f t="shared" si="2"/>
        <v>9241.5</v>
      </c>
      <c r="I32" s="1"/>
    </row>
    <row r="33" spans="1:9" ht="15" thickBot="1" x14ac:dyDescent="0.35">
      <c r="A33" s="1"/>
      <c r="B33" s="60" t="s">
        <v>38</v>
      </c>
      <c r="C33" s="61"/>
      <c r="D33" s="53" t="s">
        <v>16</v>
      </c>
      <c r="E33" s="54"/>
      <c r="F33" s="55">
        <f>F28</f>
        <v>275.2</v>
      </c>
      <c r="G33" s="57">
        <f>H33/F33</f>
        <v>244.48800872093022</v>
      </c>
      <c r="H33" s="56">
        <f>SUM(H34:H37)</f>
        <v>67283.099999999991</v>
      </c>
      <c r="I33" s="1"/>
    </row>
    <row r="34" spans="1:9" x14ac:dyDescent="0.3">
      <c r="A34" s="1"/>
      <c r="B34" s="88">
        <v>1</v>
      </c>
      <c r="C34" s="89" t="s">
        <v>20</v>
      </c>
      <c r="D34" s="90" t="s">
        <v>10</v>
      </c>
      <c r="E34" s="91">
        <f>E29</f>
        <v>1.2</v>
      </c>
      <c r="F34" s="92">
        <f>ROUNDUP(E34*F33,0)</f>
        <v>331</v>
      </c>
      <c r="G34" s="91">
        <v>27.5</v>
      </c>
      <c r="H34" s="93">
        <f>F34*G34</f>
        <v>9102.5</v>
      </c>
      <c r="I34" s="1"/>
    </row>
    <row r="35" spans="1:9" x14ac:dyDescent="0.3">
      <c r="A35" s="1"/>
      <c r="B35" s="102">
        <v>2</v>
      </c>
      <c r="C35" s="26" t="s">
        <v>45</v>
      </c>
      <c r="D35" s="15" t="s">
        <v>10</v>
      </c>
      <c r="E35" s="16">
        <v>2.4</v>
      </c>
      <c r="F35" s="14">
        <f>F34*2</f>
        <v>662</v>
      </c>
      <c r="G35" s="16">
        <v>4.9000000000000004</v>
      </c>
      <c r="H35" s="95">
        <f>F35*G35</f>
        <v>3243.8</v>
      </c>
      <c r="I35" s="1"/>
    </row>
    <row r="36" spans="1:9" ht="27.6" x14ac:dyDescent="0.3">
      <c r="A36" s="1"/>
      <c r="B36" s="94">
        <v>3</v>
      </c>
      <c r="C36" s="87" t="s">
        <v>40</v>
      </c>
      <c r="D36" s="15" t="s">
        <v>10</v>
      </c>
      <c r="E36" s="16">
        <v>12.5</v>
      </c>
      <c r="F36" s="103">
        <f>ROUNDUP(E36*F33,0)</f>
        <v>3440</v>
      </c>
      <c r="G36" s="16">
        <v>12.14</v>
      </c>
      <c r="H36" s="96">
        <f t="shared" ref="H36:H37" si="3">F36*G36</f>
        <v>41761.599999999999</v>
      </c>
      <c r="I36" s="1"/>
    </row>
    <row r="37" spans="1:9" ht="15" thickBot="1" x14ac:dyDescent="0.35">
      <c r="A37" s="1"/>
      <c r="B37" s="97">
        <v>4</v>
      </c>
      <c r="C37" s="98" t="s">
        <v>41</v>
      </c>
      <c r="D37" s="29" t="s">
        <v>10</v>
      </c>
      <c r="E37" s="30">
        <v>12.5</v>
      </c>
      <c r="F37" s="104">
        <f>ROUNDUP(E37*F33,0)</f>
        <v>3440</v>
      </c>
      <c r="G37" s="30">
        <v>3.83</v>
      </c>
      <c r="H37" s="99">
        <f t="shared" si="3"/>
        <v>13175.2</v>
      </c>
      <c r="I37" s="1"/>
    </row>
    <row r="38" spans="1:9" ht="31.65" customHeight="1" thickBot="1" x14ac:dyDescent="0.35">
      <c r="A38" s="1"/>
      <c r="B38" s="70" t="s">
        <v>42</v>
      </c>
      <c r="C38" s="71"/>
      <c r="D38" s="43" t="s">
        <v>16</v>
      </c>
      <c r="E38" s="44"/>
      <c r="F38" s="45">
        <v>485.8</v>
      </c>
      <c r="G38" s="100">
        <f>H38/F38</f>
        <v>840.75419925895426</v>
      </c>
      <c r="H38" s="46">
        <f>H39+H45</f>
        <v>408438.39</v>
      </c>
      <c r="I38" s="1"/>
    </row>
    <row r="39" spans="1:9" ht="15" thickBot="1" x14ac:dyDescent="0.35">
      <c r="A39" s="1"/>
      <c r="B39" s="60" t="s">
        <v>28</v>
      </c>
      <c r="C39" s="61"/>
      <c r="D39" s="53" t="s">
        <v>16</v>
      </c>
      <c r="E39" s="54"/>
      <c r="F39" s="55">
        <f>F38</f>
        <v>485.8</v>
      </c>
      <c r="G39" s="101">
        <f>H39/F39</f>
        <v>596.34969123095925</v>
      </c>
      <c r="H39" s="56">
        <f>SUM(H40:H44)</f>
        <v>289706.68</v>
      </c>
      <c r="I39" s="1"/>
    </row>
    <row r="40" spans="1:9" x14ac:dyDescent="0.3">
      <c r="A40" s="1"/>
      <c r="B40" s="47">
        <v>1</v>
      </c>
      <c r="C40" s="48" t="s">
        <v>43</v>
      </c>
      <c r="D40" s="49" t="s">
        <v>10</v>
      </c>
      <c r="E40" s="50">
        <v>1.2</v>
      </c>
      <c r="F40" s="14">
        <f>ROUNDUP(E40*F39,0)</f>
        <v>583</v>
      </c>
      <c r="G40" s="51">
        <v>130</v>
      </c>
      <c r="H40" s="52">
        <f>F40*G40</f>
        <v>75790</v>
      </c>
      <c r="I40" s="1"/>
    </row>
    <row r="41" spans="1:9" x14ac:dyDescent="0.3">
      <c r="A41" s="1"/>
      <c r="B41" s="31">
        <v>2</v>
      </c>
      <c r="C41" s="37" t="s">
        <v>29</v>
      </c>
      <c r="D41" s="15" t="s">
        <v>10</v>
      </c>
      <c r="E41" s="16">
        <v>1.2</v>
      </c>
      <c r="F41" s="103">
        <f>F40</f>
        <v>583</v>
      </c>
      <c r="G41" s="38">
        <v>6.81</v>
      </c>
      <c r="H41" s="32">
        <f t="shared" ref="H41:H44" si="4">F41*G41</f>
        <v>3970.2299999999996</v>
      </c>
      <c r="I41" s="1"/>
    </row>
    <row r="42" spans="1:9" x14ac:dyDescent="0.3">
      <c r="A42" s="1"/>
      <c r="B42" s="31">
        <v>3</v>
      </c>
      <c r="C42" s="37" t="s">
        <v>30</v>
      </c>
      <c r="D42" s="15" t="s">
        <v>11</v>
      </c>
      <c r="E42" s="16">
        <v>1.2</v>
      </c>
      <c r="F42" s="103">
        <f>ROUNDUP(E42*F39/3,0)*3</f>
        <v>585</v>
      </c>
      <c r="G42" s="38">
        <v>105.07</v>
      </c>
      <c r="H42" s="32">
        <f t="shared" si="4"/>
        <v>61465.95</v>
      </c>
      <c r="I42" s="1"/>
    </row>
    <row r="43" spans="1:9" x14ac:dyDescent="0.3">
      <c r="A43" s="1"/>
      <c r="B43" s="31">
        <v>4</v>
      </c>
      <c r="C43" s="37" t="s">
        <v>44</v>
      </c>
      <c r="D43" s="15" t="s">
        <v>11</v>
      </c>
      <c r="E43" s="16">
        <v>1.1000000000000001</v>
      </c>
      <c r="F43" s="103">
        <f>ROUNDUP(E43*F39/3,0)*3</f>
        <v>537</v>
      </c>
      <c r="G43" s="38">
        <v>246</v>
      </c>
      <c r="H43" s="32">
        <f>F43*G43</f>
        <v>132102</v>
      </c>
      <c r="I43" s="1"/>
    </row>
    <row r="44" spans="1:9" ht="15" thickBot="1" x14ac:dyDescent="0.35">
      <c r="A44" s="1"/>
      <c r="B44" s="31">
        <v>5</v>
      </c>
      <c r="C44" s="37" t="s">
        <v>36</v>
      </c>
      <c r="D44" s="15" t="s">
        <v>11</v>
      </c>
      <c r="E44" s="16">
        <v>1.1000000000000001</v>
      </c>
      <c r="F44" s="103">
        <f>ROUNDUP(E44*F39/3,0)*3</f>
        <v>537</v>
      </c>
      <c r="G44" s="38">
        <v>30.5</v>
      </c>
      <c r="H44" s="32">
        <f t="shared" si="4"/>
        <v>16378.5</v>
      </c>
      <c r="I44" s="1"/>
    </row>
    <row r="45" spans="1:9" ht="15" thickBot="1" x14ac:dyDescent="0.35">
      <c r="A45" s="1"/>
      <c r="B45" s="60" t="s">
        <v>38</v>
      </c>
      <c r="C45" s="61"/>
      <c r="D45" s="53" t="s">
        <v>16</v>
      </c>
      <c r="E45" s="54"/>
      <c r="F45" s="55">
        <f>F39</f>
        <v>485.8</v>
      </c>
      <c r="G45" s="101">
        <f>H45/F45</f>
        <v>244.40450802799504</v>
      </c>
      <c r="H45" s="56">
        <f>SUM(H46:H49)</f>
        <v>118731.70999999999</v>
      </c>
      <c r="I45" s="1"/>
    </row>
    <row r="46" spans="1:9" x14ac:dyDescent="0.3">
      <c r="A46" s="1"/>
      <c r="B46" s="88">
        <v>1</v>
      </c>
      <c r="C46" s="89" t="s">
        <v>20</v>
      </c>
      <c r="D46" s="90" t="s">
        <v>10</v>
      </c>
      <c r="E46" s="91">
        <f>E40</f>
        <v>1.2</v>
      </c>
      <c r="F46" s="92">
        <f>ROUNDUP(E46*F45,0)</f>
        <v>583</v>
      </c>
      <c r="G46" s="91">
        <v>27.5</v>
      </c>
      <c r="H46" s="93">
        <f>F46*G46</f>
        <v>16032.5</v>
      </c>
      <c r="I46" s="1"/>
    </row>
    <row r="47" spans="1:9" x14ac:dyDescent="0.3">
      <c r="A47" s="1"/>
      <c r="B47" s="102">
        <v>2</v>
      </c>
      <c r="C47" s="26" t="s">
        <v>45</v>
      </c>
      <c r="D47" s="15" t="s">
        <v>10</v>
      </c>
      <c r="E47" s="16">
        <v>2.4</v>
      </c>
      <c r="F47" s="14">
        <f>F46*2</f>
        <v>1166</v>
      </c>
      <c r="G47" s="16">
        <v>4.9000000000000004</v>
      </c>
      <c r="H47" s="95">
        <f>F47*G47</f>
        <v>5713.4000000000005</v>
      </c>
      <c r="I47" s="1"/>
    </row>
    <row r="48" spans="1:9" ht="27.6" x14ac:dyDescent="0.3">
      <c r="A48" s="1"/>
      <c r="B48" s="94">
        <v>3</v>
      </c>
      <c r="C48" s="87" t="s">
        <v>40</v>
      </c>
      <c r="D48" s="15" t="s">
        <v>10</v>
      </c>
      <c r="E48" s="16">
        <v>12.5</v>
      </c>
      <c r="F48" s="103">
        <f>ROUNDUP(E48*F45,0)</f>
        <v>6073</v>
      </c>
      <c r="G48" s="16">
        <v>12.14</v>
      </c>
      <c r="H48" s="96">
        <f t="shared" ref="H48:H49" si="5">F48*G48</f>
        <v>73726.22</v>
      </c>
      <c r="I48" s="1"/>
    </row>
    <row r="49" spans="1:9" ht="15" thickBot="1" x14ac:dyDescent="0.35">
      <c r="A49" s="1"/>
      <c r="B49" s="97">
        <v>4</v>
      </c>
      <c r="C49" s="98" t="s">
        <v>41</v>
      </c>
      <c r="D49" s="29" t="s">
        <v>10</v>
      </c>
      <c r="E49" s="30">
        <v>12.5</v>
      </c>
      <c r="F49" s="104">
        <f>ROUNDUP(E49*F45,0)</f>
        <v>6073</v>
      </c>
      <c r="G49" s="30">
        <v>3.83</v>
      </c>
      <c r="H49" s="99">
        <f t="shared" si="5"/>
        <v>23259.59</v>
      </c>
      <c r="I49" s="1"/>
    </row>
    <row r="50" spans="1:9" ht="15" thickBot="1" x14ac:dyDescent="0.35">
      <c r="A50" s="1"/>
      <c r="B50" s="70" t="s">
        <v>48</v>
      </c>
      <c r="C50" s="71"/>
      <c r="D50" s="43" t="s">
        <v>16</v>
      </c>
      <c r="E50" s="44"/>
      <c r="F50" s="45">
        <v>132</v>
      </c>
      <c r="G50" s="100">
        <f>H50/F50</f>
        <v>2967.4469696969695</v>
      </c>
      <c r="H50" s="46">
        <f>H51+H57</f>
        <v>391703</v>
      </c>
      <c r="I50" s="1"/>
    </row>
    <row r="51" spans="1:9" ht="15" thickBot="1" x14ac:dyDescent="0.35">
      <c r="A51" s="1"/>
      <c r="B51" s="60" t="s">
        <v>28</v>
      </c>
      <c r="C51" s="61"/>
      <c r="D51" s="53" t="s">
        <v>16</v>
      </c>
      <c r="E51" s="54"/>
      <c r="F51" s="55">
        <f>F50</f>
        <v>132</v>
      </c>
      <c r="G51" s="101">
        <f>H51/F51</f>
        <v>2796.4704545454542</v>
      </c>
      <c r="H51" s="56">
        <f>SUM(H52:H56)</f>
        <v>369134.1</v>
      </c>
      <c r="I51" s="1"/>
    </row>
    <row r="52" spans="1:9" x14ac:dyDescent="0.3">
      <c r="A52" s="1"/>
      <c r="B52" s="47">
        <v>1</v>
      </c>
      <c r="C52" s="48" t="s">
        <v>49</v>
      </c>
      <c r="D52" s="49" t="s">
        <v>10</v>
      </c>
      <c r="E52" s="50">
        <v>2.4</v>
      </c>
      <c r="F52" s="14">
        <f>ROUNDUP(E52*F51,0)</f>
        <v>317</v>
      </c>
      <c r="G52" s="51">
        <v>84.93</v>
      </c>
      <c r="H52" s="52">
        <f>F52*G52</f>
        <v>26922.81</v>
      </c>
      <c r="I52" s="1"/>
    </row>
    <row r="53" spans="1:9" x14ac:dyDescent="0.3">
      <c r="A53" s="1"/>
      <c r="B53" s="31">
        <v>2</v>
      </c>
      <c r="C53" s="37" t="s">
        <v>29</v>
      </c>
      <c r="D53" s="15" t="s">
        <v>10</v>
      </c>
      <c r="E53" s="16">
        <v>2.4</v>
      </c>
      <c r="F53" s="103">
        <f>F52</f>
        <v>317</v>
      </c>
      <c r="G53" s="38">
        <v>6.81</v>
      </c>
      <c r="H53" s="32">
        <f t="shared" ref="H53:H54" si="6">F53*G53</f>
        <v>2158.77</v>
      </c>
      <c r="I53" s="1"/>
    </row>
    <row r="54" spans="1:9" x14ac:dyDescent="0.3">
      <c r="A54" s="1"/>
      <c r="B54" s="31">
        <v>3</v>
      </c>
      <c r="C54" s="37" t="s">
        <v>50</v>
      </c>
      <c r="D54" s="15" t="s">
        <v>11</v>
      </c>
      <c r="E54" s="16">
        <v>2.2999999999999998</v>
      </c>
      <c r="F54" s="103">
        <f>ROUNDUP(E54*F51/3,0)*3</f>
        <v>306</v>
      </c>
      <c r="G54" s="38">
        <v>142.86000000000001</v>
      </c>
      <c r="H54" s="32">
        <f t="shared" si="6"/>
        <v>43715.16</v>
      </c>
      <c r="I54" s="1"/>
    </row>
    <row r="55" spans="1:9" x14ac:dyDescent="0.3">
      <c r="A55" s="1"/>
      <c r="B55" s="31">
        <v>4</v>
      </c>
      <c r="C55" s="37" t="s">
        <v>51</v>
      </c>
      <c r="D55" s="15" t="s">
        <v>11</v>
      </c>
      <c r="E55" s="16">
        <v>14</v>
      </c>
      <c r="F55" s="103">
        <f>ROUNDUP(E55*F51/3,0)*3</f>
        <v>1848</v>
      </c>
      <c r="G55" s="38">
        <v>140.29</v>
      </c>
      <c r="H55" s="32">
        <f>F55*G55</f>
        <v>259255.91999999998</v>
      </c>
      <c r="I55" s="1"/>
    </row>
    <row r="56" spans="1:9" ht="15" thickBot="1" x14ac:dyDescent="0.35">
      <c r="A56" s="1"/>
      <c r="B56" s="31">
        <v>5</v>
      </c>
      <c r="C56" s="37" t="s">
        <v>52</v>
      </c>
      <c r="D56" s="15" t="s">
        <v>11</v>
      </c>
      <c r="E56" s="16">
        <v>3</v>
      </c>
      <c r="F56" s="103">
        <f>ROUNDUP(E56*F51/3,0)*3</f>
        <v>396</v>
      </c>
      <c r="G56" s="38">
        <v>93.64</v>
      </c>
      <c r="H56" s="32">
        <f t="shared" ref="H56" si="7">F56*G56</f>
        <v>37081.440000000002</v>
      </c>
      <c r="I56" s="1"/>
    </row>
    <row r="57" spans="1:9" ht="15" thickBot="1" x14ac:dyDescent="0.35">
      <c r="A57" s="1"/>
      <c r="B57" s="60" t="s">
        <v>38</v>
      </c>
      <c r="C57" s="61"/>
      <c r="D57" s="53" t="s">
        <v>16</v>
      </c>
      <c r="E57" s="54"/>
      <c r="F57" s="55">
        <f>F51</f>
        <v>132</v>
      </c>
      <c r="G57" s="101">
        <f>H57/F57</f>
        <v>170.97651515151517</v>
      </c>
      <c r="H57" s="56">
        <f>SUM(H58:H60)</f>
        <v>22568.9</v>
      </c>
      <c r="I57" s="1"/>
    </row>
    <row r="58" spans="1:9" x14ac:dyDescent="0.3">
      <c r="A58" s="1"/>
      <c r="B58" s="88">
        <v>1</v>
      </c>
      <c r="C58" s="89" t="s">
        <v>20</v>
      </c>
      <c r="D58" s="90" t="s">
        <v>10</v>
      </c>
      <c r="E58" s="91">
        <f>E52</f>
        <v>2.4</v>
      </c>
      <c r="F58" s="92">
        <f>ROUNDUP(E58*F57,0)</f>
        <v>317</v>
      </c>
      <c r="G58" s="91">
        <v>27.5</v>
      </c>
      <c r="H58" s="93">
        <f>F58*G58</f>
        <v>8717.5</v>
      </c>
      <c r="I58" s="1"/>
    </row>
    <row r="59" spans="1:9" x14ac:dyDescent="0.3">
      <c r="A59" s="1"/>
      <c r="B59" s="102">
        <v>2</v>
      </c>
      <c r="C59" s="26" t="s">
        <v>45</v>
      </c>
      <c r="D59" s="15" t="s">
        <v>10</v>
      </c>
      <c r="E59" s="16">
        <v>4.8</v>
      </c>
      <c r="F59" s="14">
        <f>F58*2</f>
        <v>634</v>
      </c>
      <c r="G59" s="16">
        <v>4.9000000000000004</v>
      </c>
      <c r="H59" s="95">
        <f>F59*G59</f>
        <v>3106.6000000000004</v>
      </c>
      <c r="I59" s="1"/>
    </row>
    <row r="60" spans="1:9" x14ac:dyDescent="0.3">
      <c r="A60" s="1"/>
      <c r="B60" s="94">
        <v>3</v>
      </c>
      <c r="C60" s="87" t="s">
        <v>53</v>
      </c>
      <c r="D60" s="15" t="s">
        <v>10</v>
      </c>
      <c r="E60" s="16">
        <v>22</v>
      </c>
      <c r="F60" s="103">
        <f>ROUNDUP(E60*F57,0)</f>
        <v>2904</v>
      </c>
      <c r="G60" s="16">
        <v>3.7</v>
      </c>
      <c r="H60" s="96">
        <f t="shared" ref="H60" si="8">F60*G60</f>
        <v>10744.800000000001</v>
      </c>
      <c r="I60" s="1"/>
    </row>
    <row r="61" spans="1:9" ht="18.600000000000001" thickBot="1" x14ac:dyDescent="0.35">
      <c r="A61" s="1"/>
      <c r="B61" s="62" t="s">
        <v>46</v>
      </c>
      <c r="C61" s="63"/>
      <c r="D61" s="63"/>
      <c r="E61" s="63"/>
      <c r="F61" s="63"/>
      <c r="G61" s="63"/>
      <c r="H61" s="28">
        <f>H15+H27+H38+H50</f>
        <v>2005393.9500000002</v>
      </c>
      <c r="I61" s="1"/>
    </row>
    <row r="62" spans="1:9" ht="18.600000000000001" thickBot="1" x14ac:dyDescent="0.35">
      <c r="A62" s="1"/>
      <c r="B62" s="64" t="s">
        <v>47</v>
      </c>
      <c r="C62" s="65"/>
      <c r="D62" s="65"/>
      <c r="E62" s="65"/>
      <c r="F62" s="65"/>
      <c r="G62" s="65"/>
      <c r="H62" s="22">
        <f>H61/(F15+F27+F38+F50)</f>
        <v>958.92217759288485</v>
      </c>
      <c r="I62" s="1"/>
    </row>
    <row r="63" spans="1:9" x14ac:dyDescent="0.3">
      <c r="A63" s="1"/>
      <c r="B63" s="66"/>
      <c r="C63" s="66"/>
      <c r="D63" s="66"/>
      <c r="E63" s="17"/>
      <c r="F63" s="17"/>
      <c r="G63" s="6" t="s">
        <v>18</v>
      </c>
      <c r="H63" s="18">
        <f>H61/122*22</f>
        <v>361628.41721311479</v>
      </c>
      <c r="I63" s="1"/>
    </row>
    <row r="64" spans="1:9" x14ac:dyDescent="0.3">
      <c r="G64" s="19" t="s">
        <v>19</v>
      </c>
      <c r="H64" s="20">
        <f>H61</f>
        <v>2005393.9500000002</v>
      </c>
    </row>
    <row r="65" spans="2:8" x14ac:dyDescent="0.3">
      <c r="G65" s="27" t="s">
        <v>21</v>
      </c>
      <c r="H65" s="20">
        <v>80000</v>
      </c>
    </row>
    <row r="68" spans="2:8" ht="15.6" x14ac:dyDescent="0.3">
      <c r="B68" s="67" t="s">
        <v>14</v>
      </c>
      <c r="C68" s="67"/>
      <c r="D68" s="67"/>
      <c r="E68" s="67"/>
      <c r="F68" s="67"/>
      <c r="G68" s="67"/>
      <c r="H68" s="67"/>
    </row>
    <row r="70" spans="2:8" ht="18" x14ac:dyDescent="0.3">
      <c r="B70" s="58" t="s">
        <v>23</v>
      </c>
      <c r="C70" s="58"/>
      <c r="D70" s="58"/>
      <c r="E70" s="58"/>
      <c r="F70" s="58"/>
      <c r="G70" s="58"/>
      <c r="H70" s="58"/>
    </row>
    <row r="71" spans="2:8" ht="27.6" x14ac:dyDescent="0.3">
      <c r="B71" s="23" t="s">
        <v>4</v>
      </c>
      <c r="C71" s="24" t="s">
        <v>15</v>
      </c>
      <c r="D71" s="23" t="s">
        <v>24</v>
      </c>
      <c r="E71" s="23" t="s">
        <v>12</v>
      </c>
      <c r="F71" s="23" t="s">
        <v>6</v>
      </c>
      <c r="G71" s="23" t="s">
        <v>25</v>
      </c>
      <c r="H71" s="23" t="s">
        <v>8</v>
      </c>
    </row>
    <row r="72" spans="2:8" x14ac:dyDescent="0.3">
      <c r="B72" s="59" t="s">
        <v>54</v>
      </c>
      <c r="C72" s="59"/>
      <c r="D72" s="59"/>
      <c r="E72" s="59"/>
      <c r="F72" s="59"/>
      <c r="G72" s="59"/>
      <c r="H72" s="59"/>
    </row>
    <row r="73" spans="2:8" ht="41.4" x14ac:dyDescent="0.3">
      <c r="B73" s="25">
        <v>1</v>
      </c>
      <c r="C73" s="33" t="s">
        <v>55</v>
      </c>
      <c r="D73" s="15" t="s">
        <v>16</v>
      </c>
      <c r="E73" s="16">
        <v>1</v>
      </c>
      <c r="F73" s="50">
        <f>F7</f>
        <v>2091.3000000000002</v>
      </c>
      <c r="G73" s="16">
        <v>120</v>
      </c>
      <c r="H73" s="34">
        <f>F73*G73</f>
        <v>250956.00000000003</v>
      </c>
    </row>
    <row r="74" spans="2:8" x14ac:dyDescent="0.3">
      <c r="B74" s="86" t="s">
        <v>26</v>
      </c>
      <c r="C74" s="86"/>
      <c r="D74" s="86"/>
      <c r="E74" s="86"/>
      <c r="F74" s="86"/>
      <c r="G74" s="86"/>
      <c r="H74" s="35">
        <f>SUM(H73:H73)</f>
        <v>250956.00000000003</v>
      </c>
    </row>
    <row r="75" spans="2:8" x14ac:dyDescent="0.3">
      <c r="B75" s="86" t="s">
        <v>27</v>
      </c>
      <c r="C75" s="86"/>
      <c r="D75" s="86"/>
      <c r="E75" s="86"/>
      <c r="F75" s="86"/>
      <c r="G75" s="86"/>
      <c r="H75" s="36">
        <f>H74/F7</f>
        <v>120</v>
      </c>
    </row>
    <row r="76" spans="2:8" x14ac:dyDescent="0.3">
      <c r="G76" s="6" t="s">
        <v>56</v>
      </c>
      <c r="H76" s="18">
        <f>H74*0.22</f>
        <v>55210.320000000007</v>
      </c>
    </row>
    <row r="77" spans="2:8" x14ac:dyDescent="0.3">
      <c r="G77" s="19" t="s">
        <v>19</v>
      </c>
      <c r="H77" s="20">
        <f>H74+H76</f>
        <v>306166.32000000007</v>
      </c>
    </row>
  </sheetData>
  <mergeCells count="29">
    <mergeCell ref="B39:C39"/>
    <mergeCell ref="B45:C45"/>
    <mergeCell ref="B50:C50"/>
    <mergeCell ref="B51:C51"/>
    <mergeCell ref="B57:C57"/>
    <mergeCell ref="B21:C21"/>
    <mergeCell ref="B27:C27"/>
    <mergeCell ref="B28:C28"/>
    <mergeCell ref="B33:C33"/>
    <mergeCell ref="B38:C38"/>
    <mergeCell ref="B72:H72"/>
    <mergeCell ref="B74:G74"/>
    <mergeCell ref="B75:G75"/>
    <mergeCell ref="B70:H70"/>
    <mergeCell ref="B2:H2"/>
    <mergeCell ref="B68:H68"/>
    <mergeCell ref="B4:H4"/>
    <mergeCell ref="B5:H5"/>
    <mergeCell ref="B61:G61"/>
    <mergeCell ref="F7:H7"/>
    <mergeCell ref="F8:H8"/>
    <mergeCell ref="F9:H9"/>
    <mergeCell ref="B11:H11"/>
    <mergeCell ref="B63:D63"/>
    <mergeCell ref="B13:H13"/>
    <mergeCell ref="B62:G62"/>
    <mergeCell ref="B9:C9"/>
    <mergeCell ref="B15:C15"/>
    <mergeCell ref="B16:C16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2026-08-14T12:13:39Z</cp:lastPrinted>
  <dcterms:created xsi:type="dcterms:W3CDTF">2018-06-13T10:11:23Z</dcterms:created>
  <dcterms:modified xsi:type="dcterms:W3CDTF">2026-08-19T14:13:35Z</dcterms:modified>
</cp:coreProperties>
</file>