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Валуйки Поликлиника Альфа-строй\"/>
    </mc:Choice>
  </mc:AlternateContent>
  <xr:revisionPtr revIDLastSave="0" documentId="13_ncr:1_{997CCD76-278F-4DD7-946F-6B426DD8C888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9" i="1" l="1"/>
  <c r="H38" i="1"/>
  <c r="H37" i="1"/>
  <c r="F7" i="1"/>
  <c r="E34" i="1"/>
  <c r="F27" i="1"/>
  <c r="F30" i="1" s="1"/>
  <c r="H30" i="1" s="1"/>
  <c r="F32" i="1" l="1"/>
  <c r="H32" i="1" s="1"/>
  <c r="F31" i="1"/>
  <c r="H31" i="1" s="1"/>
  <c r="F33" i="1"/>
  <c r="F28" i="1"/>
  <c r="F34" i="1" l="1"/>
  <c r="F36" i="1"/>
  <c r="H36" i="1" s="1"/>
  <c r="F29" i="1"/>
  <c r="H29" i="1" s="1"/>
  <c r="H28" i="1"/>
  <c r="H27" i="1" s="1"/>
  <c r="G27" i="1" l="1"/>
  <c r="F35" i="1"/>
  <c r="H35" i="1" s="1"/>
  <c r="H34" i="1"/>
  <c r="H33" i="1" l="1"/>
  <c r="G33" i="1" s="1"/>
  <c r="H26" i="1" l="1"/>
  <c r="G26" i="1" s="1"/>
  <c r="F16" i="1" l="1"/>
  <c r="H49" i="1"/>
  <c r="H50" i="1" s="1"/>
  <c r="H51" i="1" s="1"/>
  <c r="F21" i="1" l="1"/>
  <c r="F23" i="1" s="1"/>
  <c r="H23" i="1" s="1"/>
  <c r="F17" i="1"/>
  <c r="F25" i="1"/>
  <c r="H25" i="1" s="1"/>
  <c r="F24" i="1"/>
  <c r="H24" i="1" s="1"/>
  <c r="F22" i="1"/>
  <c r="H22" i="1" s="1"/>
  <c r="F19" i="1"/>
  <c r="F20" i="1"/>
  <c r="H52" i="1"/>
  <c r="H53" i="1" s="1"/>
  <c r="H21" i="1" l="1"/>
  <c r="G21" i="1" s="1"/>
  <c r="H20" i="1"/>
  <c r="H19" i="1"/>
  <c r="F18" i="1" l="1"/>
  <c r="H18" i="1" l="1"/>
  <c r="H17" i="1" l="1"/>
  <c r="H16" i="1" s="1"/>
  <c r="H15" i="1" l="1"/>
  <c r="G16" i="1"/>
  <c r="G15" i="1" l="1"/>
  <c r="H39" i="1"/>
  <c r="H40" i="1"/>
</calcChain>
</file>

<file path=xl/sharedStrings.xml><?xml version="1.0" encoding="utf-8"?>
<sst xmlns="http://schemas.openxmlformats.org/spreadsheetml/2006/main" count="81" uniqueCount="51">
  <si>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</si>
  <si>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</si>
  <si>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</si>
  <si>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</si>
  <si>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</si>
  <si>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</si>
  <si>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</si>
  <si>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</si>
  <si>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</si>
  <si>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</si>
  <si>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</si>
  <si>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</si>
  <si>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</si>
  <si>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</si>
  <si>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</si>
  <si>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</si>
  <si>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</si>
  <si>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</si>
  <si>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</si>
  <si>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</si>
  <si>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</si>
  <si>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</si>
  <si>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</si>
  <si>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</si>
  <si>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</si>
  <si>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</si>
  <si>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</si>
  <si>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</si>
  <si>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</si>
  <si>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Фасадная система (оцинкованная окрашенная вертикальная)</t>
  </si>
  <si>
    <t>Лента EPDM 60 мм</t>
  </si>
  <si>
    <t>Крепеж</t>
  </si>
  <si>
    <t>Заклепка крепления облицовки с широким усиленным бортиком, 4,8х21 мм, A2/A2, RAL</t>
  </si>
  <si>
    <t>Втулка для крепления фиброцемента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</si>
  <si>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</si>
  <si>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</si>
  <si>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</si>
  <si>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Фасадная система для облицовки искусственным камнем (цоколь)</t>
  </si>
  <si>
    <t>Заклепка фасадная 4,8х10 мм, A2/A2</t>
  </si>
  <si>
    <t>Проектирование фасадной системы для облицовки фиброцементными панелями и искусственным камнем</t>
  </si>
  <si>
    <t>Разработка рабочего проекта навесной фасадной системы для облицовки фиброцементными панелями и искусственным камнем в соответствии с СП 522.1325800.2023</t>
  </si>
  <si>
    <t>НДС 22% (при необходимости):</t>
  </si>
  <si>
    <t>Строительство взрослой поликлиники ОГБУЗ "Валуйская ЦРБ"</t>
  </si>
  <si>
    <t>Фасадная система для облицовки фиброцементными панелями</t>
  </si>
  <si>
    <t>Кронштейн усиленный КРУ 220х80х80х2,0 ОЦ ОК</t>
  </si>
  <si>
    <t>Паронитовая прокладка 80х80х2,0</t>
  </si>
  <si>
    <t>Профиль гнутый усиленный Т 100х50х1,2 ОЦ ОК (L=3000)</t>
  </si>
  <si>
    <t>Кронштейн усиленный КРУ 200х80х80х2,0 ОЦ ОК</t>
  </si>
  <si>
    <t>Профиль гнутый У 60х40х1,2 ОЦ ОК (L=3000)</t>
  </si>
  <si>
    <t>Профиль рядовый для клинкера КШР 0,7 ОЦ ОК</t>
  </si>
  <si>
    <t>Профиль стартовый для клинкера КШС 0,5 ОЦ 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</si>
</sst>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13" xfId="0" applyFont="1" applyBorder="1" applyAlignment="1" applyProtection="1">
      <alignment horizontal="center" vertical="center" wrapText="1"/>
      <protection locked="0"/>
    </xf>
    <xf numFmtId="2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44" fontId="9" fillId="0" borderId="14" xfId="1" applyFont="1" applyBorder="1" applyAlignment="1" applyProtection="1">
      <alignment horizontal="right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2" fontId="9" fillId="0" borderId="16" xfId="0" applyNumberFormat="1" applyFont="1" applyBorder="1" applyAlignment="1" applyProtection="1">
      <alignment horizontal="center" vertical="center" wrapText="1"/>
      <protection locked="0"/>
    </xf>
    <xf numFmtId="49" fontId="5" fillId="0" borderId="19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20" xfId="0" applyNumberFormat="1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2" fontId="9" fillId="0" borderId="23" xfId="0" applyNumberFormat="1" applyFont="1" applyBorder="1" applyAlignment="1" applyProtection="1">
      <alignment horizontal="center" vertical="center" wrapText="1"/>
      <protection locked="0"/>
    </xf>
    <xf numFmtId="44" fontId="9" fillId="0" borderId="21" xfId="1" applyFont="1" applyBorder="1" applyAlignment="1" applyProtection="1">
      <alignment horizontal="right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 applyProtection="1">
      <alignment horizontal="left" vertical="center" wrapText="1"/>
      <protection locked="0"/>
    </xf>
    <xf numFmtId="0" fontId="9" fillId="0" borderId="25" xfId="0" applyFont="1" applyBorder="1" applyAlignment="1" applyProtection="1">
      <alignment horizontal="center" vertical="center" wrapText="1"/>
      <protection locked="0"/>
    </xf>
    <xf numFmtId="2" fontId="9" fillId="0" borderId="25" xfId="0" applyNumberFormat="1" applyFont="1" applyBorder="1" applyAlignment="1" applyProtection="1">
      <alignment horizontal="center" vertical="center" wrapText="1"/>
      <protection locked="0"/>
    </xf>
    <xf numFmtId="1" fontId="9" fillId="0" borderId="25" xfId="0" applyNumberFormat="1" applyFont="1" applyBorder="1" applyAlignment="1" applyProtection="1">
      <alignment horizontal="center" vertical="center" wrapText="1"/>
      <protection locked="0"/>
    </xf>
    <xf numFmtId="164" fontId="9" fillId="0" borderId="26" xfId="1" applyNumberFormat="1" applyFont="1" applyBorder="1" applyAlignment="1" applyProtection="1">
      <alignment horizontal="right" vertical="center" wrapText="1"/>
      <protection locked="0"/>
    </xf>
    <xf numFmtId="0" fontId="9" fillId="0" borderId="15" xfId="0" applyFont="1" applyBorder="1" applyAlignment="1">
      <alignment horizontal="center" vertical="center" wrapText="1"/>
    </xf>
    <xf numFmtId="164" fontId="9" fillId="0" borderId="16" xfId="1" applyNumberFormat="1" applyFont="1" applyBorder="1" applyAlignment="1" applyProtection="1">
      <alignment horizontal="right" vertical="center" wrapText="1"/>
      <protection locked="0"/>
    </xf>
    <xf numFmtId="44" fontId="9" fillId="0" borderId="16" xfId="1" applyFont="1" applyBorder="1" applyAlignment="1" applyProtection="1">
      <alignment horizontal="right" vertical="center" wrapText="1"/>
      <protection locked="0"/>
    </xf>
    <xf numFmtId="0" fontId="9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44" fontId="9" fillId="0" borderId="18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1" fontId="9" fillId="0" borderId="13" xfId="0" applyNumberFormat="1" applyFont="1" applyBorder="1" applyAlignment="1" applyProtection="1">
      <alignment horizontal="center" vertical="center" wrapText="1"/>
      <protection locked="0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155369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3"/>
  <sheetViews>
    <sheetView tabSelected="1" view="pageBreakPreview" zoomScaleNormal="100" zoomScaleSheetLayoutView="100" workbookViewId="0">
      <selection activeCell="C23" sqref="C23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82" t="s">
        <v>22</v>
      </c>
      <c r="C2" s="82"/>
      <c r="D2" s="82"/>
      <c r="E2" s="82"/>
      <c r="F2" s="82"/>
      <c r="G2" s="82"/>
      <c r="H2" s="82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84" t="s">
        <v>0</v>
      </c>
      <c r="C4" s="84"/>
      <c r="D4" s="84"/>
      <c r="E4" s="84"/>
      <c r="F4" s="84"/>
      <c r="G4" s="84"/>
      <c r="H4" s="84"/>
      <c r="I4" s="1"/>
    </row>
    <row r="5" spans="1:9" ht="75.75" customHeight="1" x14ac:dyDescent="0.3">
      <c r="A5" s="1"/>
      <c r="B5" s="85" t="s">
        <v>1</v>
      </c>
      <c r="C5" s="85"/>
      <c r="D5" s="85"/>
      <c r="E5" s="85"/>
      <c r="F5" s="85"/>
      <c r="G5" s="85"/>
      <c r="H5" s="85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88">
        <f>F15+F26</f>
        <v>3754.11</v>
      </c>
      <c r="G7" s="89"/>
      <c r="H7" s="90"/>
      <c r="I7" s="1"/>
    </row>
    <row r="8" spans="1:9" ht="47.4" customHeight="1" thickBot="1" x14ac:dyDescent="0.35">
      <c r="A8" s="1"/>
      <c r="B8" s="4"/>
      <c r="C8" s="5"/>
      <c r="D8" s="1"/>
      <c r="E8" s="6" t="s">
        <v>9</v>
      </c>
      <c r="F8" s="91" t="s">
        <v>42</v>
      </c>
      <c r="G8" s="92"/>
      <c r="H8" s="93"/>
      <c r="I8" s="1"/>
    </row>
    <row r="9" spans="1:9" ht="15" thickBot="1" x14ac:dyDescent="0.35">
      <c r="A9" s="1"/>
      <c r="B9" s="103"/>
      <c r="C9" s="103"/>
      <c r="D9" s="9"/>
      <c r="E9" s="10" t="s">
        <v>3</v>
      </c>
      <c r="F9" s="94">
        <v>46258</v>
      </c>
      <c r="G9" s="95"/>
      <c r="H9" s="96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97" t="s">
        <v>17</v>
      </c>
      <c r="C11" s="97"/>
      <c r="D11" s="97"/>
      <c r="E11" s="97"/>
      <c r="F11" s="97"/>
      <c r="G11" s="97"/>
      <c r="H11" s="97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99" t="s">
        <v>29</v>
      </c>
      <c r="C13" s="100"/>
      <c r="D13" s="100"/>
      <c r="E13" s="100"/>
      <c r="F13" s="100"/>
      <c r="G13" s="100"/>
      <c r="H13" s="100"/>
      <c r="I13" s="1"/>
    </row>
    <row r="14" spans="1:9" ht="28.2" thickBot="1" x14ac:dyDescent="0.35">
      <c r="A14" s="1"/>
      <c r="B14" s="39" t="s">
        <v>4</v>
      </c>
      <c r="C14" s="40" t="s">
        <v>5</v>
      </c>
      <c r="D14" s="41" t="s">
        <v>13</v>
      </c>
      <c r="E14" s="41" t="s">
        <v>12</v>
      </c>
      <c r="F14" s="41" t="s">
        <v>6</v>
      </c>
      <c r="G14" s="41" t="s">
        <v>7</v>
      </c>
      <c r="H14" s="42" t="s">
        <v>8</v>
      </c>
      <c r="I14" s="1"/>
    </row>
    <row r="15" spans="1:9" ht="15" thickBot="1" x14ac:dyDescent="0.35">
      <c r="A15" s="1"/>
      <c r="B15" s="77" t="s">
        <v>43</v>
      </c>
      <c r="C15" s="78"/>
      <c r="D15" s="43" t="s">
        <v>16</v>
      </c>
      <c r="E15" s="44"/>
      <c r="F15" s="45">
        <v>3352.29</v>
      </c>
      <c r="G15" s="70">
        <f>H15/F15</f>
        <v>1092.0227158151592</v>
      </c>
      <c r="H15" s="46">
        <f>H16+H21</f>
        <v>3660776.83</v>
      </c>
      <c r="I15" s="1"/>
    </row>
    <row r="16" spans="1:9" ht="15.75" customHeight="1" thickBot="1" x14ac:dyDescent="0.35">
      <c r="A16" s="1"/>
      <c r="B16" s="75" t="s">
        <v>28</v>
      </c>
      <c r="C16" s="76"/>
      <c r="D16" s="53" t="s">
        <v>16</v>
      </c>
      <c r="E16" s="54"/>
      <c r="F16" s="55">
        <f>F15</f>
        <v>3352.29</v>
      </c>
      <c r="G16" s="71">
        <f>H16/F16</f>
        <v>814.80929454193995</v>
      </c>
      <c r="H16" s="56">
        <f>SUM(H17:H20)</f>
        <v>2731477.05</v>
      </c>
      <c r="I16" s="1"/>
    </row>
    <row r="17" spans="1:9" x14ac:dyDescent="0.3">
      <c r="A17" s="1"/>
      <c r="B17" s="47">
        <v>1</v>
      </c>
      <c r="C17" s="48" t="s">
        <v>44</v>
      </c>
      <c r="D17" s="49" t="s">
        <v>10</v>
      </c>
      <c r="E17" s="50">
        <v>2.08</v>
      </c>
      <c r="F17" s="14">
        <f>ROUNDUP(E17*F16,0)</f>
        <v>6973</v>
      </c>
      <c r="G17" s="51">
        <v>91.14</v>
      </c>
      <c r="H17" s="52">
        <f>F17*G17</f>
        <v>635519.22</v>
      </c>
      <c r="I17" s="1"/>
    </row>
    <row r="18" spans="1:9" x14ac:dyDescent="0.3">
      <c r="A18" s="1"/>
      <c r="B18" s="31">
        <v>2</v>
      </c>
      <c r="C18" s="37" t="s">
        <v>45</v>
      </c>
      <c r="D18" s="15" t="s">
        <v>10</v>
      </c>
      <c r="E18" s="16">
        <v>2.08</v>
      </c>
      <c r="F18" s="73">
        <f>F17</f>
        <v>6973</v>
      </c>
      <c r="G18" s="38">
        <v>6.81</v>
      </c>
      <c r="H18" s="32">
        <f t="shared" ref="H18:H20" si="0">F18*G18</f>
        <v>47486.13</v>
      </c>
      <c r="I18" s="1"/>
    </row>
    <row r="19" spans="1:9" x14ac:dyDescent="0.3">
      <c r="A19" s="1"/>
      <c r="B19" s="31">
        <v>3</v>
      </c>
      <c r="C19" s="37" t="s">
        <v>46</v>
      </c>
      <c r="D19" s="15" t="s">
        <v>11</v>
      </c>
      <c r="E19" s="16">
        <v>1.87</v>
      </c>
      <c r="F19" s="73">
        <f>ROUNDUP(E19*F16/3,0)*3</f>
        <v>6270</v>
      </c>
      <c r="G19" s="38">
        <v>296.20999999999998</v>
      </c>
      <c r="H19" s="32">
        <f t="shared" si="0"/>
        <v>1857236.7</v>
      </c>
      <c r="I19" s="1"/>
    </row>
    <row r="20" spans="1:9" ht="15" thickBot="1" x14ac:dyDescent="0.35">
      <c r="A20" s="1"/>
      <c r="B20" s="31">
        <v>4</v>
      </c>
      <c r="C20" s="37" t="s">
        <v>30</v>
      </c>
      <c r="D20" s="15" t="s">
        <v>11</v>
      </c>
      <c r="E20" s="16">
        <v>1.87</v>
      </c>
      <c r="F20" s="73">
        <f>ROUNDUP(E20*F16/3,0)*3</f>
        <v>6270</v>
      </c>
      <c r="G20" s="38">
        <v>30.5</v>
      </c>
      <c r="H20" s="32">
        <f t="shared" si="0"/>
        <v>191235</v>
      </c>
      <c r="I20" s="1"/>
    </row>
    <row r="21" spans="1:9" ht="15" thickBot="1" x14ac:dyDescent="0.35">
      <c r="A21" s="1"/>
      <c r="B21" s="75" t="s">
        <v>31</v>
      </c>
      <c r="C21" s="76"/>
      <c r="D21" s="53" t="s">
        <v>16</v>
      </c>
      <c r="E21" s="54"/>
      <c r="F21" s="55">
        <f>F16</f>
        <v>3352.29</v>
      </c>
      <c r="G21" s="71">
        <f>H21/F21</f>
        <v>277.21342127321924</v>
      </c>
      <c r="H21" s="56">
        <f>SUM(H22:H25)</f>
        <v>929299.78</v>
      </c>
      <c r="I21" s="1"/>
    </row>
    <row r="22" spans="1:9" x14ac:dyDescent="0.3">
      <c r="A22" s="1"/>
      <c r="B22" s="58">
        <v>1</v>
      </c>
      <c r="C22" s="59" t="s">
        <v>20</v>
      </c>
      <c r="D22" s="60" t="s">
        <v>10</v>
      </c>
      <c r="E22" s="61">
        <v>2.08</v>
      </c>
      <c r="F22" s="62">
        <f>ROUNDUP(E22*F21,0)</f>
        <v>6973</v>
      </c>
      <c r="G22" s="61">
        <v>27.5</v>
      </c>
      <c r="H22" s="63">
        <f>F22*G22</f>
        <v>191757.5</v>
      </c>
      <c r="I22" s="1"/>
    </row>
    <row r="23" spans="1:9" x14ac:dyDescent="0.3">
      <c r="A23" s="1"/>
      <c r="B23" s="64">
        <v>2</v>
      </c>
      <c r="C23" s="26" t="s">
        <v>34</v>
      </c>
      <c r="D23" s="15" t="s">
        <v>10</v>
      </c>
      <c r="E23" s="16">
        <v>4.16</v>
      </c>
      <c r="F23" s="14">
        <f>ROUNDUP(E23*F21,0)</f>
        <v>13946</v>
      </c>
      <c r="G23" s="16">
        <v>4.9000000000000004</v>
      </c>
      <c r="H23" s="65">
        <f>F23*G23</f>
        <v>68335.400000000009</v>
      </c>
      <c r="I23" s="1"/>
    </row>
    <row r="24" spans="1:9" ht="27.6" x14ac:dyDescent="0.3">
      <c r="A24" s="1"/>
      <c r="B24" s="64">
        <v>3</v>
      </c>
      <c r="C24" s="57" t="s">
        <v>32</v>
      </c>
      <c r="D24" s="15" t="s">
        <v>10</v>
      </c>
      <c r="E24" s="16">
        <v>12.5</v>
      </c>
      <c r="F24" s="73">
        <f>ROUNDUP(E24*F21,0)</f>
        <v>41904</v>
      </c>
      <c r="G24" s="16">
        <v>12.14</v>
      </c>
      <c r="H24" s="66">
        <f t="shared" ref="H24:H25" si="1">F24*G24</f>
        <v>508714.56</v>
      </c>
      <c r="I24" s="1"/>
    </row>
    <row r="25" spans="1:9" ht="15" thickBot="1" x14ac:dyDescent="0.35">
      <c r="A25" s="1"/>
      <c r="B25" s="67">
        <v>4</v>
      </c>
      <c r="C25" s="68" t="s">
        <v>33</v>
      </c>
      <c r="D25" s="29" t="s">
        <v>10</v>
      </c>
      <c r="E25" s="30">
        <v>12.5</v>
      </c>
      <c r="F25" s="74">
        <f>ROUNDUP(E25*F21,0)</f>
        <v>41904</v>
      </c>
      <c r="G25" s="30">
        <v>3.83</v>
      </c>
      <c r="H25" s="69">
        <f t="shared" si="1"/>
        <v>160492.32</v>
      </c>
      <c r="I25" s="1"/>
    </row>
    <row r="26" spans="1:9" ht="15" customHeight="1" thickBot="1" x14ac:dyDescent="0.35">
      <c r="A26" s="1"/>
      <c r="B26" s="77" t="s">
        <v>37</v>
      </c>
      <c r="C26" s="78"/>
      <c r="D26" s="43" t="s">
        <v>16</v>
      </c>
      <c r="E26" s="44"/>
      <c r="F26" s="45">
        <v>401.82</v>
      </c>
      <c r="G26" s="70">
        <f>H26/F26</f>
        <v>2966.8719327061867</v>
      </c>
      <c r="H26" s="46">
        <f>H27+H33</f>
        <v>1192148.48</v>
      </c>
      <c r="I26" s="1"/>
    </row>
    <row r="27" spans="1:9" ht="15" thickBot="1" x14ac:dyDescent="0.35">
      <c r="A27" s="1"/>
      <c r="B27" s="75" t="s">
        <v>28</v>
      </c>
      <c r="C27" s="76"/>
      <c r="D27" s="53" t="s">
        <v>16</v>
      </c>
      <c r="E27" s="54"/>
      <c r="F27" s="55">
        <f>F26</f>
        <v>401.82</v>
      </c>
      <c r="G27" s="71">
        <f>H27/F27</f>
        <v>2795.8844258623267</v>
      </c>
      <c r="H27" s="56">
        <f>SUM(H28:H32)</f>
        <v>1123442.28</v>
      </c>
      <c r="I27" s="1"/>
    </row>
    <row r="28" spans="1:9" x14ac:dyDescent="0.3">
      <c r="A28" s="1"/>
      <c r="B28" s="47">
        <v>1</v>
      </c>
      <c r="C28" s="48" t="s">
        <v>47</v>
      </c>
      <c r="D28" s="49" t="s">
        <v>10</v>
      </c>
      <c r="E28" s="50">
        <v>2.4</v>
      </c>
      <c r="F28" s="14">
        <f>ROUNDUP(E28*F27,0)</f>
        <v>965</v>
      </c>
      <c r="G28" s="51">
        <v>84.93</v>
      </c>
      <c r="H28" s="52">
        <f>F28*G28</f>
        <v>81957.450000000012</v>
      </c>
      <c r="I28" s="1"/>
    </row>
    <row r="29" spans="1:9" x14ac:dyDescent="0.3">
      <c r="A29" s="1"/>
      <c r="B29" s="31">
        <v>2</v>
      </c>
      <c r="C29" s="37" t="s">
        <v>45</v>
      </c>
      <c r="D29" s="15" t="s">
        <v>10</v>
      </c>
      <c r="E29" s="16">
        <v>2.4</v>
      </c>
      <c r="F29" s="73">
        <f>F28</f>
        <v>965</v>
      </c>
      <c r="G29" s="38">
        <v>6.81</v>
      </c>
      <c r="H29" s="32">
        <f t="shared" ref="H29:H30" si="2">F29*G29</f>
        <v>6571.65</v>
      </c>
      <c r="I29" s="1"/>
    </row>
    <row r="30" spans="1:9" x14ac:dyDescent="0.3">
      <c r="A30" s="1"/>
      <c r="B30" s="31">
        <v>3</v>
      </c>
      <c r="C30" s="37" t="s">
        <v>48</v>
      </c>
      <c r="D30" s="15" t="s">
        <v>11</v>
      </c>
      <c r="E30" s="16">
        <v>2.2999999999999998</v>
      </c>
      <c r="F30" s="73">
        <f>ROUNDUP(E30*F27/3,0)*3</f>
        <v>927</v>
      </c>
      <c r="G30" s="38">
        <v>142.86000000000001</v>
      </c>
      <c r="H30" s="32">
        <f t="shared" si="2"/>
        <v>132431.22</v>
      </c>
      <c r="I30" s="1"/>
    </row>
    <row r="31" spans="1:9" x14ac:dyDescent="0.3">
      <c r="A31" s="1"/>
      <c r="B31" s="31">
        <v>4</v>
      </c>
      <c r="C31" s="37" t="s">
        <v>49</v>
      </c>
      <c r="D31" s="15" t="s">
        <v>11</v>
      </c>
      <c r="E31" s="16">
        <v>14</v>
      </c>
      <c r="F31" s="73">
        <f>ROUNDUP(E31*F27/3,0)*3</f>
        <v>5628</v>
      </c>
      <c r="G31" s="38">
        <v>140.29</v>
      </c>
      <c r="H31" s="32">
        <f>F31*G31</f>
        <v>789552.12</v>
      </c>
      <c r="I31" s="1"/>
    </row>
    <row r="32" spans="1:9" ht="15" thickBot="1" x14ac:dyDescent="0.35">
      <c r="A32" s="1"/>
      <c r="B32" s="31">
        <v>5</v>
      </c>
      <c r="C32" s="37" t="s">
        <v>50</v>
      </c>
      <c r="D32" s="15" t="s">
        <v>11</v>
      </c>
      <c r="E32" s="16">
        <v>3</v>
      </c>
      <c r="F32" s="73">
        <f>ROUNDUP(E32*F27/3,0)*3</f>
        <v>1206</v>
      </c>
      <c r="G32" s="38">
        <v>93.64</v>
      </c>
      <c r="H32" s="32">
        <f t="shared" ref="H32" si="3">F32*G32</f>
        <v>112929.84</v>
      </c>
      <c r="I32" s="1"/>
    </row>
    <row r="33" spans="1:9" ht="15" thickBot="1" x14ac:dyDescent="0.35">
      <c r="A33" s="1"/>
      <c r="B33" s="75" t="s">
        <v>31</v>
      </c>
      <c r="C33" s="76"/>
      <c r="D33" s="53" t="s">
        <v>16</v>
      </c>
      <c r="E33" s="54"/>
      <c r="F33" s="55">
        <f>F27</f>
        <v>401.82</v>
      </c>
      <c r="G33" s="71">
        <f>H33/F33</f>
        <v>170.98750684386044</v>
      </c>
      <c r="H33" s="56">
        <f>SUM(H34:H36)</f>
        <v>68706.2</v>
      </c>
      <c r="I33" s="1"/>
    </row>
    <row r="34" spans="1:9" x14ac:dyDescent="0.3">
      <c r="A34" s="1"/>
      <c r="B34" s="58">
        <v>1</v>
      </c>
      <c r="C34" s="59" t="s">
        <v>20</v>
      </c>
      <c r="D34" s="60" t="s">
        <v>10</v>
      </c>
      <c r="E34" s="61">
        <f>E28</f>
        <v>2.4</v>
      </c>
      <c r="F34" s="62">
        <f>ROUNDUP(E34*F33,0)</f>
        <v>965</v>
      </c>
      <c r="G34" s="61">
        <v>27.5</v>
      </c>
      <c r="H34" s="63">
        <f>F34*G34</f>
        <v>26537.5</v>
      </c>
      <c r="I34" s="1"/>
    </row>
    <row r="35" spans="1:9" x14ac:dyDescent="0.3">
      <c r="A35" s="1"/>
      <c r="B35" s="72">
        <v>2</v>
      </c>
      <c r="C35" s="26" t="s">
        <v>34</v>
      </c>
      <c r="D35" s="15" t="s">
        <v>10</v>
      </c>
      <c r="E35" s="16">
        <v>4.8</v>
      </c>
      <c r="F35" s="14">
        <f>F34*2</f>
        <v>1930</v>
      </c>
      <c r="G35" s="16">
        <v>4.9000000000000004</v>
      </c>
      <c r="H35" s="65">
        <f>F35*G35</f>
        <v>9457</v>
      </c>
      <c r="I35" s="1"/>
    </row>
    <row r="36" spans="1:9" x14ac:dyDescent="0.3">
      <c r="A36" s="1"/>
      <c r="B36" s="64">
        <v>3</v>
      </c>
      <c r="C36" s="57" t="s">
        <v>38</v>
      </c>
      <c r="D36" s="15" t="s">
        <v>10</v>
      </c>
      <c r="E36" s="16">
        <v>22</v>
      </c>
      <c r="F36" s="73">
        <f>ROUNDUP(E36*F33,0)</f>
        <v>8841</v>
      </c>
      <c r="G36" s="16">
        <v>3.7</v>
      </c>
      <c r="H36" s="66">
        <f t="shared" ref="H36" si="4">F36*G36</f>
        <v>32711.7</v>
      </c>
      <c r="I36" s="1"/>
    </row>
    <row r="37" spans="1:9" ht="18.600000000000001" thickBot="1" x14ac:dyDescent="0.35">
      <c r="A37" s="1"/>
      <c r="B37" s="86" t="s">
        <v>35</v>
      </c>
      <c r="C37" s="87"/>
      <c r="D37" s="87"/>
      <c r="E37" s="87"/>
      <c r="F37" s="87"/>
      <c r="G37" s="87"/>
      <c r="H37" s="28">
        <f>H15+H26</f>
        <v>4852925.3100000005</v>
      </c>
      <c r="I37" s="1"/>
    </row>
    <row r="38" spans="1:9" ht="18.600000000000001" thickBot="1" x14ac:dyDescent="0.35">
      <c r="A38" s="1"/>
      <c r="B38" s="101" t="s">
        <v>36</v>
      </c>
      <c r="C38" s="102"/>
      <c r="D38" s="102"/>
      <c r="E38" s="102"/>
      <c r="F38" s="102"/>
      <c r="G38" s="102"/>
      <c r="H38" s="22">
        <f>H37/(F15+F26)</f>
        <v>1292.6966205039278</v>
      </c>
      <c r="I38" s="1"/>
    </row>
    <row r="39" spans="1:9" x14ac:dyDescent="0.3">
      <c r="A39" s="1"/>
      <c r="B39" s="98"/>
      <c r="C39" s="98"/>
      <c r="D39" s="98"/>
      <c r="E39" s="17"/>
      <c r="F39" s="17"/>
      <c r="G39" s="6" t="s">
        <v>18</v>
      </c>
      <c r="H39" s="18">
        <f>H37/122*22</f>
        <v>875117.67885245918</v>
      </c>
      <c r="I39" s="1"/>
    </row>
    <row r="40" spans="1:9" x14ac:dyDescent="0.3">
      <c r="G40" s="19" t="s">
        <v>19</v>
      </c>
      <c r="H40" s="20">
        <f>H37</f>
        <v>4852925.3100000005</v>
      </c>
    </row>
    <row r="41" spans="1:9" x14ac:dyDescent="0.3">
      <c r="G41" s="27" t="s">
        <v>21</v>
      </c>
      <c r="H41" s="20">
        <v>120000</v>
      </c>
    </row>
    <row r="44" spans="1:9" ht="15.6" x14ac:dyDescent="0.3">
      <c r="B44" s="83" t="s">
        <v>14</v>
      </c>
      <c r="C44" s="83"/>
      <c r="D44" s="83"/>
      <c r="E44" s="83"/>
      <c r="F44" s="83"/>
      <c r="G44" s="83"/>
      <c r="H44" s="83"/>
    </row>
    <row r="46" spans="1:9" ht="18" x14ac:dyDescent="0.3">
      <c r="B46" s="81" t="s">
        <v>23</v>
      </c>
      <c r="C46" s="81"/>
      <c r="D46" s="81"/>
      <c r="E46" s="81"/>
      <c r="F46" s="81"/>
      <c r="G46" s="81"/>
      <c r="H46" s="81"/>
    </row>
    <row r="47" spans="1:9" ht="27.6" x14ac:dyDescent="0.3">
      <c r="B47" s="23" t="s">
        <v>4</v>
      </c>
      <c r="C47" s="24" t="s">
        <v>15</v>
      </c>
      <c r="D47" s="23" t="s">
        <v>24</v>
      </c>
      <c r="E47" s="23" t="s">
        <v>12</v>
      </c>
      <c r="F47" s="23" t="s">
        <v>6</v>
      </c>
      <c r="G47" s="23" t="s">
        <v>25</v>
      </c>
      <c r="H47" s="23" t="s">
        <v>8</v>
      </c>
    </row>
    <row r="48" spans="1:9" x14ac:dyDescent="0.3">
      <c r="B48" s="79" t="s">
        <v>39</v>
      </c>
      <c r="C48" s="79"/>
      <c r="D48" s="79"/>
      <c r="E48" s="79"/>
      <c r="F48" s="79"/>
      <c r="G48" s="79"/>
      <c r="H48" s="79"/>
    </row>
    <row r="49" spans="2:8" ht="41.4" x14ac:dyDescent="0.3">
      <c r="B49" s="25">
        <v>1</v>
      </c>
      <c r="C49" s="33" t="s">
        <v>40</v>
      </c>
      <c r="D49" s="15" t="s">
        <v>16</v>
      </c>
      <c r="E49" s="16">
        <v>1</v>
      </c>
      <c r="F49" s="50">
        <f>F7</f>
        <v>3754.11</v>
      </c>
      <c r="G49" s="16">
        <v>95</v>
      </c>
      <c r="H49" s="34">
        <f>F49*G49</f>
        <v>356640.45</v>
      </c>
    </row>
    <row r="50" spans="2:8" x14ac:dyDescent="0.3">
      <c r="B50" s="80" t="s">
        <v>26</v>
      </c>
      <c r="C50" s="80"/>
      <c r="D50" s="80"/>
      <c r="E50" s="80"/>
      <c r="F50" s="80"/>
      <c r="G50" s="80"/>
      <c r="H50" s="35">
        <f>SUM(H49:H49)</f>
        <v>356640.45</v>
      </c>
    </row>
    <row r="51" spans="2:8" x14ac:dyDescent="0.3">
      <c r="B51" s="80" t="s">
        <v>27</v>
      </c>
      <c r="C51" s="80"/>
      <c r="D51" s="80"/>
      <c r="E51" s="80"/>
      <c r="F51" s="80"/>
      <c r="G51" s="80"/>
      <c r="H51" s="36">
        <f>H50/F7</f>
        <v>95</v>
      </c>
    </row>
    <row r="52" spans="2:8" x14ac:dyDescent="0.3">
      <c r="G52" s="6" t="s">
        <v>41</v>
      </c>
      <c r="H52" s="18">
        <f>H50*0.22</f>
        <v>78460.899000000005</v>
      </c>
    </row>
    <row r="53" spans="2:8" x14ac:dyDescent="0.3">
      <c r="G53" s="19" t="s">
        <v>19</v>
      </c>
      <c r="H53" s="20">
        <f>H50+H52</f>
        <v>435101.34900000005</v>
      </c>
    </row>
  </sheetData>
  <mergeCells count="23">
    <mergeCell ref="B9:C9"/>
    <mergeCell ref="B15:C15"/>
    <mergeCell ref="B16:C16"/>
    <mergeCell ref="B48:H48"/>
    <mergeCell ref="B50:G50"/>
    <mergeCell ref="B51:G51"/>
    <mergeCell ref="B46:H46"/>
    <mergeCell ref="B2:H2"/>
    <mergeCell ref="B44:H44"/>
    <mergeCell ref="B4:H4"/>
    <mergeCell ref="B5:H5"/>
    <mergeCell ref="B37:G37"/>
    <mergeCell ref="F7:H7"/>
    <mergeCell ref="F8:H8"/>
    <mergeCell ref="F9:H9"/>
    <mergeCell ref="B11:H11"/>
    <mergeCell ref="B39:D39"/>
    <mergeCell ref="B13:H13"/>
    <mergeCell ref="B38:G38"/>
    <mergeCell ref="B21:C21"/>
    <mergeCell ref="B26:C26"/>
    <mergeCell ref="B27:C27"/>
    <mergeCell ref="B33:C33"/>
  </mergeCells>
  <phoneticPr fontId="18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2026-08-24T09:09:40Z</cp:lastPrinted>
  <dcterms:created xsi:type="dcterms:W3CDTF">2018-06-13T10:11:23Z</dcterms:created>
  <dcterms:modified xsi:type="dcterms:W3CDTF">2026-08-24T09:10:13Z</dcterms:modified>
</cp:coreProperties>
</file>