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Юнити Парк Общежитие Сургут\"/>
    </mc:Choice>
  </mc:AlternateContent>
  <xr:revisionPtr revIDLastSave="0" documentId="13_ncr:1_{12A09D70-CD6D-4D5A-AFD0-70C18ACB2A21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4" i="1" l="1"/>
  <c r="H53" i="1"/>
  <c r="F45" i="1"/>
  <c r="H45" i="1" s="1"/>
  <c r="F41" i="1"/>
  <c r="F44" i="1" s="1"/>
  <c r="H44" i="1" s="1"/>
  <c r="F32" i="1"/>
  <c r="H32" i="1" s="1"/>
  <c r="F28" i="1"/>
  <c r="F31" i="1" s="1"/>
  <c r="H31" i="1" s="1"/>
  <c r="F47" i="1" l="1"/>
  <c r="H47" i="1" s="1"/>
  <c r="F42" i="1"/>
  <c r="F48" i="1"/>
  <c r="F46" i="1"/>
  <c r="H46" i="1" s="1"/>
  <c r="F33" i="1"/>
  <c r="H33" i="1" s="1"/>
  <c r="F35" i="1"/>
  <c r="F34" i="1"/>
  <c r="H34" i="1" s="1"/>
  <c r="F29" i="1"/>
  <c r="F50" i="1" l="1"/>
  <c r="H50" i="1" s="1"/>
  <c r="F49" i="1"/>
  <c r="H49" i="1" s="1"/>
  <c r="F51" i="1"/>
  <c r="H51" i="1" s="1"/>
  <c r="F52" i="1"/>
  <c r="H52" i="1" s="1"/>
  <c r="H42" i="1"/>
  <c r="F43" i="1"/>
  <c r="H43" i="1" s="1"/>
  <c r="F30" i="1"/>
  <c r="H30" i="1" s="1"/>
  <c r="H29" i="1"/>
  <c r="F37" i="1"/>
  <c r="H37" i="1" s="1"/>
  <c r="F36" i="1"/>
  <c r="H36" i="1" s="1"/>
  <c r="F39" i="1"/>
  <c r="H39" i="1" s="1"/>
  <c r="F38" i="1"/>
  <c r="H38" i="1" s="1"/>
  <c r="H48" i="1" l="1"/>
  <c r="G48" i="1" s="1"/>
  <c r="H41" i="1"/>
  <c r="H28" i="1"/>
  <c r="G28" i="1" s="1"/>
  <c r="H35" i="1"/>
  <c r="G35" i="1" s="1"/>
  <c r="H40" i="1" l="1"/>
  <c r="G40" i="1" s="1"/>
  <c r="G41" i="1"/>
  <c r="H27" i="1"/>
  <c r="G27" i="1" s="1"/>
  <c r="E26" i="1" l="1"/>
  <c r="F20" i="1"/>
  <c r="H20" i="1" l="1"/>
  <c r="F65" i="1" l="1"/>
  <c r="F16" i="1" l="1"/>
  <c r="H65" i="1"/>
  <c r="H66" i="1" s="1"/>
  <c r="H67" i="1" s="1"/>
  <c r="F22" i="1" l="1"/>
  <c r="F21" i="1"/>
  <c r="H21" i="1" s="1"/>
  <c r="F23" i="1"/>
  <c r="F24" i="1" s="1"/>
  <c r="F17" i="1"/>
  <c r="F19" i="1"/>
  <c r="H68" i="1"/>
  <c r="H69" i="1" s="1"/>
  <c r="F26" i="1" l="1"/>
  <c r="H26" i="1" s="1"/>
  <c r="F25" i="1"/>
  <c r="H25" i="1" s="1"/>
  <c r="H24" i="1"/>
  <c r="H22" i="1"/>
  <c r="H19" i="1"/>
  <c r="H23" i="1" l="1"/>
  <c r="G23" i="1" s="1"/>
  <c r="F18" i="1"/>
  <c r="H18" i="1" l="1"/>
  <c r="H17" i="1" l="1"/>
  <c r="H16" i="1" s="1"/>
  <c r="H15" i="1" l="1"/>
  <c r="G16" i="1"/>
  <c r="G15" i="1" l="1"/>
  <c r="H55" i="1"/>
  <c r="H56" i="1"/>
</calcChain>
</file>

<file path=xl/sharedStrings.xml><?xml version="1.0" encoding="utf-8"?>
<sst xmlns="http://schemas.openxmlformats.org/spreadsheetml/2006/main" count="113" uniqueCount="52">
  <si>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</si>
  <si>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</si>
  <si>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</si>
  <si>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</si>
  <si>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</si>
  <si>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</si>
  <si>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</si>
  <si>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</si>
  <si>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</si>
  <si>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</si>
  <si>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</si>
  <si>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</si>
  <si>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</si>
  <si>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</si>
  <si>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</si>
  <si>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</si>
  <si>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</si>
  <si>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</si>
  <si>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</si>
  <si>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</si>
  <si>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</si>
  <si>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</si>
  <si>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</si>
  <si>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</si>
  <si>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</si>
  <si>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</si>
  <si>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</si>
  <si>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</si>
  <si>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</si>
  <si>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</si>
  <si>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</si>
  <si>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</si>
  <si>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</si>
  <si>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</si>
  <si>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</si>
  <si>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</si>
  <si>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Паронитовая прокладка 80х80х2,0</t>
  </si>
  <si>
    <t>Профиль гнутый У 60х40х1,2 ОЦ ОК (L=3000)</t>
  </si>
  <si>
    <t>Салазка 1,2 нерж. сталь</t>
  </si>
  <si>
    <t>Икля 1,2 нерж. сталь</t>
  </si>
  <si>
    <t>Усилитель угла кассеты 30х30х1,2 нерж. сталь</t>
  </si>
  <si>
    <t>Заклепка фасадная 4,8х16 мм, A2/A2</t>
  </si>
  <si>
    <t>Общежитие №1 в составе объекта Университет (кампус) (ИНТЦ "ЮНИТИ ПАРК")</t>
  </si>
  <si>
    <t>Фасадная система для облицовки клинкерной плиткой с затиркой</t>
  </si>
  <si>
    <t>Кронштейн усиленный КРУ 300х80х80х2,0 ОЦ ОК</t>
  </si>
  <si>
    <t>Профиль рядовый для клинкера КШР 0,7 ОЦ ОК</t>
  </si>
  <si>
    <t>Профиль стартовый для клинкера КШС 0,5 ОЦ ОК</t>
  </si>
  <si>
    <t>Профиль рядовый для клинкера перфорированный КШРП 0,5 ОЦ ОК</t>
  </si>
  <si>
    <t>Фасадная система для облицовки алюминиевыми панелями (кассетами)</t>
  </si>
  <si>
    <t>Фасадная система для облицовки алюминиевыми ламелями</t>
  </si>
  <si>
    <t>Проектирование фасадной системы для облицовки клинкерной плиткой, алюминиевыми панелями и ламелями</t>
  </si>
  <si>
    <t>Разработка рабочего проекта навесной фасадной системы для облицовки клинкерной плиткой, алюминиевыми панелями и ламелями в соответствии с СП 522.1325800.2023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</si>
</sst>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9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2" fontId="9" fillId="0" borderId="21" xfId="0" applyNumberFormat="1" applyFont="1" applyBorder="1" applyAlignment="1" applyProtection="1">
      <alignment horizontal="center" vertical="center" wrapText="1"/>
      <protection locked="0"/>
    </xf>
    <xf numFmtId="1" fontId="9" fillId="0" borderId="21" xfId="0" applyNumberFormat="1" applyFont="1" applyBorder="1" applyAlignment="1" applyProtection="1">
      <alignment horizontal="center" vertical="center" wrapText="1"/>
      <protection locked="0"/>
    </xf>
    <xf numFmtId="164" fontId="9" fillId="0" borderId="22" xfId="1" applyNumberFormat="1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164" fontId="9" fillId="0" borderId="15" xfId="1" applyNumberFormat="1" applyFont="1" applyBorder="1" applyAlignment="1" applyProtection="1">
      <alignment horizontal="righ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9" fillId="0" borderId="1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7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1" xfId="2" applyFont="1" applyBorder="1" applyAlignment="1" applyProtection="1">
      <alignment horizontal="left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2" fontId="9" fillId="0" borderId="26" xfId="0" applyNumberFormat="1" applyFont="1" applyBorder="1" applyAlignment="1" applyProtection="1">
      <alignment horizontal="center" vertical="center" wrapText="1"/>
      <protection locked="0"/>
    </xf>
    <xf numFmtId="44" fontId="9" fillId="0" borderId="22" xfId="1" applyFont="1" applyBorder="1" applyAlignment="1" applyProtection="1">
      <alignment horizontal="right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69"/>
  <sheetViews>
    <sheetView tabSelected="1" view="pageBreakPreview" zoomScaleNormal="100" zoomScaleSheetLayoutView="100" workbookViewId="0">
      <selection activeCell="H42" sqref="H42:H47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8" t="s">
        <v>22</v>
      </c>
      <c r="C2" s="68"/>
      <c r="D2" s="68"/>
      <c r="E2" s="68"/>
      <c r="F2" s="68"/>
      <c r="G2" s="68"/>
      <c r="H2" s="68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0" t="s">
        <v>0</v>
      </c>
      <c r="C4" s="70"/>
      <c r="D4" s="70"/>
      <c r="E4" s="70"/>
      <c r="F4" s="70"/>
      <c r="G4" s="70"/>
      <c r="H4" s="70"/>
      <c r="I4" s="1"/>
    </row>
    <row r="5" spans="1:9" ht="75.75" customHeight="1" x14ac:dyDescent="0.3">
      <c r="A5" s="1"/>
      <c r="B5" s="71" t="s">
        <v>1</v>
      </c>
      <c r="C5" s="71"/>
      <c r="D5" s="71"/>
      <c r="E5" s="71"/>
      <c r="F5" s="71"/>
      <c r="G5" s="71"/>
      <c r="H5" s="71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4">
        <v>5387</v>
      </c>
      <c r="G7" s="75"/>
      <c r="H7" s="76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77" t="s">
        <v>42</v>
      </c>
      <c r="G8" s="78"/>
      <c r="H8" s="79"/>
      <c r="I8" s="1"/>
    </row>
    <row r="9" spans="1:9" ht="15" thickBot="1" x14ac:dyDescent="0.35">
      <c r="A9" s="1"/>
      <c r="B9" s="91"/>
      <c r="C9" s="91"/>
      <c r="D9" s="9"/>
      <c r="E9" s="10" t="s">
        <v>3</v>
      </c>
      <c r="F9" s="80">
        <v>46274</v>
      </c>
      <c r="G9" s="81"/>
      <c r="H9" s="82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3" t="s">
        <v>17</v>
      </c>
      <c r="C11" s="83"/>
      <c r="D11" s="83"/>
      <c r="E11" s="83"/>
      <c r="F11" s="83"/>
      <c r="G11" s="83"/>
      <c r="H11" s="83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5" t="s">
        <v>29</v>
      </c>
      <c r="C13" s="86"/>
      <c r="D13" s="86"/>
      <c r="E13" s="86"/>
      <c r="F13" s="86"/>
      <c r="G13" s="86"/>
      <c r="H13" s="86"/>
      <c r="I13" s="1"/>
    </row>
    <row r="14" spans="1:9" ht="28.2" thickBot="1" x14ac:dyDescent="0.35">
      <c r="A14" s="1"/>
      <c r="B14" s="35" t="s">
        <v>4</v>
      </c>
      <c r="C14" s="36" t="s">
        <v>5</v>
      </c>
      <c r="D14" s="37" t="s">
        <v>13</v>
      </c>
      <c r="E14" s="37" t="s">
        <v>12</v>
      </c>
      <c r="F14" s="37" t="s">
        <v>6</v>
      </c>
      <c r="G14" s="37" t="s">
        <v>7</v>
      </c>
      <c r="H14" s="38" t="s">
        <v>8</v>
      </c>
      <c r="I14" s="1"/>
    </row>
    <row r="15" spans="1:9" ht="30" customHeight="1" thickBot="1" x14ac:dyDescent="0.35">
      <c r="A15" s="1"/>
      <c r="B15" s="92" t="s">
        <v>43</v>
      </c>
      <c r="C15" s="93"/>
      <c r="D15" s="39" t="s">
        <v>16</v>
      </c>
      <c r="E15" s="40"/>
      <c r="F15" s="41">
        <v>3765.1</v>
      </c>
      <c r="G15" s="62">
        <f>H15/F15</f>
        <v>4929.5809248094347</v>
      </c>
      <c r="H15" s="42">
        <f>H16+H23</f>
        <v>18560365.140000001</v>
      </c>
      <c r="I15" s="1"/>
    </row>
    <row r="16" spans="1:9" ht="15.75" customHeight="1" thickBot="1" x14ac:dyDescent="0.35">
      <c r="A16" s="1"/>
      <c r="B16" s="89" t="s">
        <v>28</v>
      </c>
      <c r="C16" s="90"/>
      <c r="D16" s="45" t="s">
        <v>16</v>
      </c>
      <c r="E16" s="46"/>
      <c r="F16" s="47">
        <f>F15</f>
        <v>3765.1</v>
      </c>
      <c r="G16" s="63">
        <f>H16/F16</f>
        <v>4547.2272024647418</v>
      </c>
      <c r="H16" s="48">
        <f>SUM(H17:H22)</f>
        <v>17120765.140000001</v>
      </c>
      <c r="I16" s="1"/>
    </row>
    <row r="17" spans="1:9" x14ac:dyDescent="0.3">
      <c r="A17" s="1"/>
      <c r="B17" s="95">
        <v>1</v>
      </c>
      <c r="C17" s="97" t="s">
        <v>44</v>
      </c>
      <c r="D17" s="43" t="s">
        <v>10</v>
      </c>
      <c r="E17" s="44">
        <v>2.4</v>
      </c>
      <c r="F17" s="14">
        <f>ROUNDUP(E17*F16,0)</f>
        <v>9037</v>
      </c>
      <c r="G17" s="98">
        <v>114.43</v>
      </c>
      <c r="H17" s="100">
        <f>F17*G17</f>
        <v>1034103.91</v>
      </c>
      <c r="I17" s="1"/>
    </row>
    <row r="18" spans="1:9" x14ac:dyDescent="0.3">
      <c r="A18" s="1"/>
      <c r="B18" s="96">
        <v>2</v>
      </c>
      <c r="C18" s="49" t="s">
        <v>36</v>
      </c>
      <c r="D18" s="15" t="s">
        <v>10</v>
      </c>
      <c r="E18" s="16">
        <v>2.4</v>
      </c>
      <c r="F18" s="64">
        <f>F17</f>
        <v>9037</v>
      </c>
      <c r="G18" s="99">
        <v>6.81</v>
      </c>
      <c r="H18" s="58">
        <f t="shared" ref="H18:H22" si="0">F18*G18</f>
        <v>61541.969999999994</v>
      </c>
      <c r="I18" s="1"/>
    </row>
    <row r="19" spans="1:9" x14ac:dyDescent="0.3">
      <c r="A19" s="1"/>
      <c r="B19" s="96">
        <v>3</v>
      </c>
      <c r="C19" s="49" t="s">
        <v>37</v>
      </c>
      <c r="D19" s="15" t="s">
        <v>11</v>
      </c>
      <c r="E19" s="16">
        <v>2.2000000000000002</v>
      </c>
      <c r="F19" s="64">
        <f>ROUNDUP(E19*F16/3,0)*3</f>
        <v>8286</v>
      </c>
      <c r="G19" s="99">
        <v>142.86000000000001</v>
      </c>
      <c r="H19" s="58">
        <f t="shared" si="0"/>
        <v>1183737.9600000002</v>
      </c>
      <c r="I19" s="1"/>
    </row>
    <row r="20" spans="1:9" x14ac:dyDescent="0.3">
      <c r="A20" s="1"/>
      <c r="B20" s="96">
        <v>4</v>
      </c>
      <c r="C20" s="49" t="s">
        <v>45</v>
      </c>
      <c r="D20" s="15" t="s">
        <v>11</v>
      </c>
      <c r="E20" s="16">
        <v>17.600000000000001</v>
      </c>
      <c r="F20" s="64">
        <f>ROUNDUP(E20*F15/3,0)*3</f>
        <v>66267</v>
      </c>
      <c r="G20" s="99">
        <v>124.5</v>
      </c>
      <c r="H20" s="58">
        <f t="shared" si="0"/>
        <v>8250241.5</v>
      </c>
      <c r="I20" s="1"/>
    </row>
    <row r="21" spans="1:9" x14ac:dyDescent="0.3">
      <c r="A21" s="1"/>
      <c r="B21" s="96">
        <v>5</v>
      </c>
      <c r="C21" s="49" t="s">
        <v>46</v>
      </c>
      <c r="D21" s="15" t="s">
        <v>11</v>
      </c>
      <c r="E21" s="16">
        <v>1.76</v>
      </c>
      <c r="F21" s="64">
        <f>ROUNDUP(E21*F16/3,0)*3</f>
        <v>6627</v>
      </c>
      <c r="G21" s="99">
        <v>83.93</v>
      </c>
      <c r="H21" s="58">
        <f t="shared" si="0"/>
        <v>556204.1100000001</v>
      </c>
      <c r="I21" s="1"/>
    </row>
    <row r="22" spans="1:9" ht="28.2" thickBot="1" x14ac:dyDescent="0.35">
      <c r="A22" s="1"/>
      <c r="B22" s="96">
        <v>6</v>
      </c>
      <c r="C22" s="60" t="s">
        <v>47</v>
      </c>
      <c r="D22" s="15" t="s">
        <v>11</v>
      </c>
      <c r="E22" s="16">
        <v>17.600000000000001</v>
      </c>
      <c r="F22" s="64">
        <f>ROUNDUP(E22*F16/3,0)*3</f>
        <v>66267</v>
      </c>
      <c r="G22" s="99">
        <v>91.07</v>
      </c>
      <c r="H22" s="61">
        <f t="shared" si="0"/>
        <v>6034935.6899999995</v>
      </c>
      <c r="I22" s="1"/>
    </row>
    <row r="23" spans="1:9" ht="15" thickBot="1" x14ac:dyDescent="0.35">
      <c r="A23" s="1"/>
      <c r="B23" s="89" t="s">
        <v>30</v>
      </c>
      <c r="C23" s="90"/>
      <c r="D23" s="45" t="s">
        <v>16</v>
      </c>
      <c r="E23" s="46"/>
      <c r="F23" s="47">
        <f>F16</f>
        <v>3765.1</v>
      </c>
      <c r="G23" s="63">
        <f>H23/F23</f>
        <v>382.35372234469207</v>
      </c>
      <c r="H23" s="48">
        <f>SUM(H24:H26)</f>
        <v>1439600</v>
      </c>
      <c r="I23" s="1"/>
    </row>
    <row r="24" spans="1:9" x14ac:dyDescent="0.3">
      <c r="A24" s="1"/>
      <c r="B24" s="50">
        <v>1</v>
      </c>
      <c r="C24" s="51" t="s">
        <v>20</v>
      </c>
      <c r="D24" s="52" t="s">
        <v>10</v>
      </c>
      <c r="E24" s="53">
        <v>2.4</v>
      </c>
      <c r="F24" s="54">
        <f>ROUNDUP(E24*F23/200,0)*200</f>
        <v>9200</v>
      </c>
      <c r="G24" s="53">
        <v>27.5</v>
      </c>
      <c r="H24" s="55">
        <f>F24*G24</f>
        <v>253000</v>
      </c>
      <c r="I24" s="1"/>
    </row>
    <row r="25" spans="1:9" x14ac:dyDescent="0.3">
      <c r="A25" s="1"/>
      <c r="B25" s="56">
        <v>2</v>
      </c>
      <c r="C25" s="26" t="s">
        <v>31</v>
      </c>
      <c r="D25" s="15" t="s">
        <v>10</v>
      </c>
      <c r="E25" s="16">
        <v>4.8</v>
      </c>
      <c r="F25" s="14">
        <f>ROUNDUP(E25*F23/1000,0)*1000</f>
        <v>19000</v>
      </c>
      <c r="G25" s="16">
        <v>4.9000000000000004</v>
      </c>
      <c r="H25" s="57">
        <f>F25*G25</f>
        <v>93100</v>
      </c>
      <c r="I25" s="1"/>
    </row>
    <row r="26" spans="1:9" ht="15" thickBot="1" x14ac:dyDescent="0.35">
      <c r="A26" s="1"/>
      <c r="B26" s="56">
        <v>3</v>
      </c>
      <c r="C26" s="49" t="s">
        <v>34</v>
      </c>
      <c r="D26" s="15" t="s">
        <v>10</v>
      </c>
      <c r="E26" s="16">
        <f>(E20+E21)/0.6*2</f>
        <v>64.533333333333346</v>
      </c>
      <c r="F26" s="64">
        <f>ROUNDUP(E26*F23/500,0)*500</f>
        <v>243000</v>
      </c>
      <c r="G26" s="16">
        <v>4.5</v>
      </c>
      <c r="H26" s="58">
        <f t="shared" ref="H26" si="1">F26*G26</f>
        <v>1093500</v>
      </c>
      <c r="I26" s="1"/>
    </row>
    <row r="27" spans="1:9" ht="30" customHeight="1" thickBot="1" x14ac:dyDescent="0.35">
      <c r="A27" s="1"/>
      <c r="B27" s="92" t="s">
        <v>48</v>
      </c>
      <c r="C27" s="93"/>
      <c r="D27" s="39" t="s">
        <v>16</v>
      </c>
      <c r="E27" s="40"/>
      <c r="F27" s="41">
        <v>1486</v>
      </c>
      <c r="G27" s="62">
        <f>H27/F27</f>
        <v>1189.11666218035</v>
      </c>
      <c r="H27" s="42">
        <f>H28+H35</f>
        <v>1767027.36</v>
      </c>
      <c r="I27" s="1"/>
    </row>
    <row r="28" spans="1:9" ht="15" thickBot="1" x14ac:dyDescent="0.35">
      <c r="A28" s="1"/>
      <c r="B28" s="89" t="s">
        <v>28</v>
      </c>
      <c r="C28" s="90"/>
      <c r="D28" s="45" t="s">
        <v>16</v>
      </c>
      <c r="E28" s="46"/>
      <c r="F28" s="47">
        <f>F27</f>
        <v>1486</v>
      </c>
      <c r="G28" s="63">
        <f>H28/F28</f>
        <v>932.92554508748321</v>
      </c>
      <c r="H28" s="48">
        <f>SUM(H29:H34)</f>
        <v>1386327.36</v>
      </c>
      <c r="I28" s="1"/>
    </row>
    <row r="29" spans="1:9" x14ac:dyDescent="0.3">
      <c r="A29" s="1"/>
      <c r="B29" s="95">
        <v>1</v>
      </c>
      <c r="C29" s="97" t="s">
        <v>44</v>
      </c>
      <c r="D29" s="43" t="s">
        <v>10</v>
      </c>
      <c r="E29" s="44">
        <v>2.2000000000000002</v>
      </c>
      <c r="F29" s="14">
        <f>ROUNDUP(E29*F28,0)</f>
        <v>3270</v>
      </c>
      <c r="G29" s="98">
        <v>114.43</v>
      </c>
      <c r="H29" s="100">
        <f>F29*G29</f>
        <v>374186.10000000003</v>
      </c>
      <c r="I29" s="1"/>
    </row>
    <row r="30" spans="1:9" x14ac:dyDescent="0.3">
      <c r="A30" s="1"/>
      <c r="B30" s="96">
        <v>2</v>
      </c>
      <c r="C30" s="49" t="s">
        <v>36</v>
      </c>
      <c r="D30" s="15" t="s">
        <v>10</v>
      </c>
      <c r="E30" s="16">
        <v>2.2000000000000002</v>
      </c>
      <c r="F30" s="64">
        <f>F29</f>
        <v>3270</v>
      </c>
      <c r="G30" s="99">
        <v>6.81</v>
      </c>
      <c r="H30" s="58">
        <f t="shared" ref="H30:H34" si="2">F30*G30</f>
        <v>22268.699999999997</v>
      </c>
      <c r="I30" s="1"/>
    </row>
    <row r="31" spans="1:9" x14ac:dyDescent="0.3">
      <c r="A31" s="1"/>
      <c r="B31" s="96">
        <v>3</v>
      </c>
      <c r="C31" s="49" t="s">
        <v>37</v>
      </c>
      <c r="D31" s="15" t="s">
        <v>11</v>
      </c>
      <c r="E31" s="16">
        <v>2.5</v>
      </c>
      <c r="F31" s="64">
        <f>ROUNDUP(E31*F28/3,0)*3</f>
        <v>3717</v>
      </c>
      <c r="G31" s="99">
        <v>142.86000000000001</v>
      </c>
      <c r="H31" s="58">
        <f t="shared" si="2"/>
        <v>531010.62</v>
      </c>
      <c r="I31" s="1"/>
    </row>
    <row r="32" spans="1:9" x14ac:dyDescent="0.3">
      <c r="A32" s="1"/>
      <c r="B32" s="96">
        <v>4</v>
      </c>
      <c r="C32" s="49" t="s">
        <v>38</v>
      </c>
      <c r="D32" s="15" t="s">
        <v>10</v>
      </c>
      <c r="E32" s="16">
        <v>3</v>
      </c>
      <c r="F32" s="64">
        <f>ROUNDUP(E32*F27,0)</f>
        <v>4458</v>
      </c>
      <c r="G32" s="99">
        <v>34.21</v>
      </c>
      <c r="H32" s="58">
        <f t="shared" si="2"/>
        <v>152508.18</v>
      </c>
      <c r="I32" s="1"/>
    </row>
    <row r="33" spans="1:9" x14ac:dyDescent="0.3">
      <c r="A33" s="1"/>
      <c r="B33" s="96">
        <v>5</v>
      </c>
      <c r="C33" s="49" t="s">
        <v>40</v>
      </c>
      <c r="D33" s="15" t="s">
        <v>10</v>
      </c>
      <c r="E33" s="16">
        <v>6</v>
      </c>
      <c r="F33" s="64">
        <f>ROUNDUP(E33*F28,0)</f>
        <v>8916</v>
      </c>
      <c r="G33" s="99">
        <v>17.36</v>
      </c>
      <c r="H33" s="58">
        <f t="shared" si="2"/>
        <v>154781.76000000001</v>
      </c>
      <c r="I33" s="1"/>
    </row>
    <row r="34" spans="1:9" ht="15" thickBot="1" x14ac:dyDescent="0.35">
      <c r="A34" s="1"/>
      <c r="B34" s="96">
        <v>6</v>
      </c>
      <c r="C34" s="60" t="s">
        <v>39</v>
      </c>
      <c r="D34" s="15" t="s">
        <v>10</v>
      </c>
      <c r="E34" s="16">
        <v>6</v>
      </c>
      <c r="F34" s="64">
        <f>ROUNDUP(E34*F28,0)</f>
        <v>8916</v>
      </c>
      <c r="G34" s="99">
        <v>17</v>
      </c>
      <c r="H34" s="61">
        <f t="shared" si="2"/>
        <v>151572</v>
      </c>
      <c r="I34" s="1"/>
    </row>
    <row r="35" spans="1:9" ht="15" thickBot="1" x14ac:dyDescent="0.35">
      <c r="A35" s="1"/>
      <c r="B35" s="89" t="s">
        <v>30</v>
      </c>
      <c r="C35" s="90"/>
      <c r="D35" s="45" t="s">
        <v>16</v>
      </c>
      <c r="E35" s="46"/>
      <c r="F35" s="47">
        <f>F28</f>
        <v>1486</v>
      </c>
      <c r="G35" s="63">
        <f>H35/F35</f>
        <v>256.19111709286676</v>
      </c>
      <c r="H35" s="48">
        <f>SUM(H36:H39)</f>
        <v>380700</v>
      </c>
      <c r="I35" s="1"/>
    </row>
    <row r="36" spans="1:9" x14ac:dyDescent="0.3">
      <c r="A36" s="1"/>
      <c r="B36" s="50">
        <v>1</v>
      </c>
      <c r="C36" s="51" t="s">
        <v>20</v>
      </c>
      <c r="D36" s="52" t="s">
        <v>10</v>
      </c>
      <c r="E36" s="53">
        <v>2.2000000000000002</v>
      </c>
      <c r="F36" s="54">
        <f>ROUNDUP(E36*F35/200,0)*200</f>
        <v>3400</v>
      </c>
      <c r="G36" s="53">
        <v>27.5</v>
      </c>
      <c r="H36" s="55">
        <f>F36*G36</f>
        <v>93500</v>
      </c>
      <c r="I36" s="1"/>
    </row>
    <row r="37" spans="1:9" x14ac:dyDescent="0.3">
      <c r="A37" s="1"/>
      <c r="B37" s="56">
        <v>2</v>
      </c>
      <c r="C37" s="26" t="s">
        <v>31</v>
      </c>
      <c r="D37" s="15" t="s">
        <v>10</v>
      </c>
      <c r="E37" s="16">
        <v>4.4000000000000004</v>
      </c>
      <c r="F37" s="14">
        <f>ROUNDUP(E37*F35/1000,0)*1000</f>
        <v>7000</v>
      </c>
      <c r="G37" s="16">
        <v>4.9000000000000004</v>
      </c>
      <c r="H37" s="57">
        <f>F37*G37</f>
        <v>34300</v>
      </c>
      <c r="I37" s="1"/>
    </row>
    <row r="38" spans="1:9" x14ac:dyDescent="0.3">
      <c r="A38" s="1"/>
      <c r="B38" s="56">
        <v>3</v>
      </c>
      <c r="C38" s="49" t="s">
        <v>34</v>
      </c>
      <c r="D38" s="15" t="s">
        <v>10</v>
      </c>
      <c r="E38" s="16">
        <v>6</v>
      </c>
      <c r="F38" s="64">
        <f>ROUNDUP(E38*F35/500,0)*500</f>
        <v>9000</v>
      </c>
      <c r="G38" s="16">
        <v>4.5</v>
      </c>
      <c r="H38" s="58">
        <f t="shared" ref="H38:H39" si="3">F38*G38</f>
        <v>40500</v>
      </c>
      <c r="I38" s="1"/>
    </row>
    <row r="39" spans="1:9" ht="15" thickBot="1" x14ac:dyDescent="0.35">
      <c r="A39" s="1"/>
      <c r="B39" s="59">
        <v>4</v>
      </c>
      <c r="C39" s="60" t="s">
        <v>41</v>
      </c>
      <c r="D39" s="29" t="s">
        <v>10</v>
      </c>
      <c r="E39" s="30">
        <v>24</v>
      </c>
      <c r="F39" s="65">
        <f>ROUNDUP(E39*F35/500,0)*500</f>
        <v>36000</v>
      </c>
      <c r="G39" s="30">
        <v>5.9</v>
      </c>
      <c r="H39" s="61">
        <f t="shared" si="3"/>
        <v>212400</v>
      </c>
      <c r="I39" s="1"/>
    </row>
    <row r="40" spans="1:9" ht="30" customHeight="1" thickBot="1" x14ac:dyDescent="0.35">
      <c r="A40" s="1"/>
      <c r="B40" s="92" t="s">
        <v>49</v>
      </c>
      <c r="C40" s="93"/>
      <c r="D40" s="39" t="s">
        <v>16</v>
      </c>
      <c r="E40" s="40"/>
      <c r="F40" s="41">
        <v>135.9</v>
      </c>
      <c r="G40" s="62">
        <f>H40/F40</f>
        <v>1603.5696835908755</v>
      </c>
      <c r="H40" s="42">
        <f>H41+H48</f>
        <v>217925.12</v>
      </c>
      <c r="I40" s="1"/>
    </row>
    <row r="41" spans="1:9" ht="15" thickBot="1" x14ac:dyDescent="0.35">
      <c r="A41" s="1"/>
      <c r="B41" s="89" t="s">
        <v>28</v>
      </c>
      <c r="C41" s="90"/>
      <c r="D41" s="45" t="s">
        <v>16</v>
      </c>
      <c r="E41" s="46"/>
      <c r="F41" s="47">
        <f>F40</f>
        <v>135.9</v>
      </c>
      <c r="G41" s="63">
        <f>H41/F41</f>
        <v>1219.8316409124354</v>
      </c>
      <c r="H41" s="48">
        <f>SUM(H42:H47)</f>
        <v>165775.12</v>
      </c>
      <c r="I41" s="1"/>
    </row>
    <row r="42" spans="1:9" x14ac:dyDescent="0.3">
      <c r="A42" s="1"/>
      <c r="B42" s="95">
        <v>1</v>
      </c>
      <c r="C42" s="97" t="s">
        <v>44</v>
      </c>
      <c r="D42" s="43" t="s">
        <v>10</v>
      </c>
      <c r="E42" s="44">
        <v>2.7</v>
      </c>
      <c r="F42" s="14">
        <f>ROUNDUP(E42*F41,0)</f>
        <v>367</v>
      </c>
      <c r="G42" s="98">
        <v>114.43</v>
      </c>
      <c r="H42" s="100">
        <f>F42*G42</f>
        <v>41995.810000000005</v>
      </c>
      <c r="I42" s="1"/>
    </row>
    <row r="43" spans="1:9" x14ac:dyDescent="0.3">
      <c r="A43" s="1"/>
      <c r="B43" s="96">
        <v>2</v>
      </c>
      <c r="C43" s="49" t="s">
        <v>36</v>
      </c>
      <c r="D43" s="15" t="s">
        <v>10</v>
      </c>
      <c r="E43" s="16">
        <v>2.7</v>
      </c>
      <c r="F43" s="64">
        <f>F42</f>
        <v>367</v>
      </c>
      <c r="G43" s="99">
        <v>6.81</v>
      </c>
      <c r="H43" s="58">
        <f t="shared" ref="H43:H47" si="4">F43*G43</f>
        <v>2499.27</v>
      </c>
      <c r="I43" s="1"/>
    </row>
    <row r="44" spans="1:9" x14ac:dyDescent="0.3">
      <c r="A44" s="1"/>
      <c r="B44" s="96">
        <v>3</v>
      </c>
      <c r="C44" s="49" t="s">
        <v>37</v>
      </c>
      <c r="D44" s="15" t="s">
        <v>11</v>
      </c>
      <c r="E44" s="16">
        <v>3</v>
      </c>
      <c r="F44" s="64">
        <f>ROUNDUP(E44*F41/3,0)*3</f>
        <v>408</v>
      </c>
      <c r="G44" s="99">
        <v>142.86000000000001</v>
      </c>
      <c r="H44" s="58">
        <f t="shared" si="4"/>
        <v>58286.880000000005</v>
      </c>
      <c r="I44" s="1"/>
    </row>
    <row r="45" spans="1:9" x14ac:dyDescent="0.3">
      <c r="A45" s="1"/>
      <c r="B45" s="96">
        <v>4</v>
      </c>
      <c r="C45" s="49" t="s">
        <v>38</v>
      </c>
      <c r="D45" s="15" t="s">
        <v>10</v>
      </c>
      <c r="E45" s="16">
        <v>4.5</v>
      </c>
      <c r="F45" s="64">
        <f>ROUNDUP(E45*F40,0)</f>
        <v>612</v>
      </c>
      <c r="G45" s="99">
        <v>34.21</v>
      </c>
      <c r="H45" s="58">
        <f t="shared" si="4"/>
        <v>20936.52</v>
      </c>
      <c r="I45" s="1"/>
    </row>
    <row r="46" spans="1:9" x14ac:dyDescent="0.3">
      <c r="A46" s="1"/>
      <c r="B46" s="96">
        <v>5</v>
      </c>
      <c r="C46" s="49" t="s">
        <v>40</v>
      </c>
      <c r="D46" s="15" t="s">
        <v>10</v>
      </c>
      <c r="E46" s="16">
        <v>9</v>
      </c>
      <c r="F46" s="64">
        <f>ROUNDUP(E46*F41,0)</f>
        <v>1224</v>
      </c>
      <c r="G46" s="99">
        <v>17.36</v>
      </c>
      <c r="H46" s="58">
        <f t="shared" si="4"/>
        <v>21248.639999999999</v>
      </c>
      <c r="I46" s="1"/>
    </row>
    <row r="47" spans="1:9" ht="15" thickBot="1" x14ac:dyDescent="0.35">
      <c r="A47" s="1"/>
      <c r="B47" s="96">
        <v>6</v>
      </c>
      <c r="C47" s="60" t="s">
        <v>39</v>
      </c>
      <c r="D47" s="15" t="s">
        <v>10</v>
      </c>
      <c r="E47" s="16">
        <v>9</v>
      </c>
      <c r="F47" s="64">
        <f>ROUNDUP(E47*F41,0)</f>
        <v>1224</v>
      </c>
      <c r="G47" s="99">
        <v>17</v>
      </c>
      <c r="H47" s="61">
        <f t="shared" si="4"/>
        <v>20808</v>
      </c>
      <c r="I47" s="1"/>
    </row>
    <row r="48" spans="1:9" ht="15" thickBot="1" x14ac:dyDescent="0.35">
      <c r="A48" s="1"/>
      <c r="B48" s="89" t="s">
        <v>30</v>
      </c>
      <c r="C48" s="90"/>
      <c r="D48" s="45" t="s">
        <v>16</v>
      </c>
      <c r="E48" s="46"/>
      <c r="F48" s="47">
        <f>F41</f>
        <v>135.9</v>
      </c>
      <c r="G48" s="63">
        <f>H48/F48</f>
        <v>383.73804267844002</v>
      </c>
      <c r="H48" s="48">
        <f>SUM(H49:H52)</f>
        <v>52150</v>
      </c>
      <c r="I48" s="1"/>
    </row>
    <row r="49" spans="1:9" x14ac:dyDescent="0.3">
      <c r="A49" s="1"/>
      <c r="B49" s="50">
        <v>1</v>
      </c>
      <c r="C49" s="51" t="s">
        <v>20</v>
      </c>
      <c r="D49" s="52" t="s">
        <v>10</v>
      </c>
      <c r="E49" s="53">
        <v>2.2000000000000002</v>
      </c>
      <c r="F49" s="54">
        <f>ROUNDUP(E49*F48/200,0)*200</f>
        <v>400</v>
      </c>
      <c r="G49" s="53">
        <v>27.5</v>
      </c>
      <c r="H49" s="55">
        <f>F49*G49</f>
        <v>11000</v>
      </c>
      <c r="I49" s="1"/>
    </row>
    <row r="50" spans="1:9" x14ac:dyDescent="0.3">
      <c r="A50" s="1"/>
      <c r="B50" s="56">
        <v>2</v>
      </c>
      <c r="C50" s="26" t="s">
        <v>31</v>
      </c>
      <c r="D50" s="15" t="s">
        <v>10</v>
      </c>
      <c r="E50" s="16">
        <v>4.4000000000000004</v>
      </c>
      <c r="F50" s="14">
        <f>ROUNDUP(E50*F48/1000,0)*1000</f>
        <v>1000</v>
      </c>
      <c r="G50" s="16">
        <v>4.9000000000000004</v>
      </c>
      <c r="H50" s="57">
        <f>F50*G50</f>
        <v>4900</v>
      </c>
      <c r="I50" s="1"/>
    </row>
    <row r="51" spans="1:9" x14ac:dyDescent="0.3">
      <c r="A51" s="1"/>
      <c r="B51" s="56">
        <v>3</v>
      </c>
      <c r="C51" s="49" t="s">
        <v>34</v>
      </c>
      <c r="D51" s="15" t="s">
        <v>10</v>
      </c>
      <c r="E51" s="16">
        <v>9</v>
      </c>
      <c r="F51" s="64">
        <f>ROUNDUP(E51*F48/500,0)*500</f>
        <v>1500</v>
      </c>
      <c r="G51" s="16">
        <v>4.5</v>
      </c>
      <c r="H51" s="58">
        <f t="shared" ref="H51:H52" si="5">F51*G51</f>
        <v>6750</v>
      </c>
      <c r="I51" s="1"/>
    </row>
    <row r="52" spans="1:9" ht="15" thickBot="1" x14ac:dyDescent="0.35">
      <c r="A52" s="1"/>
      <c r="B52" s="59">
        <v>4</v>
      </c>
      <c r="C52" s="60" t="s">
        <v>41</v>
      </c>
      <c r="D52" s="29" t="s">
        <v>10</v>
      </c>
      <c r="E52" s="30">
        <v>36</v>
      </c>
      <c r="F52" s="65">
        <f>ROUNDUP(E52*F48/500,0)*500</f>
        <v>5000</v>
      </c>
      <c r="G52" s="30">
        <v>5.9</v>
      </c>
      <c r="H52" s="61">
        <f t="shared" si="5"/>
        <v>29500</v>
      </c>
      <c r="I52" s="1"/>
    </row>
    <row r="53" spans="1:9" ht="18.600000000000001" thickBot="1" x14ac:dyDescent="0.35">
      <c r="A53" s="1"/>
      <c r="B53" s="72" t="s">
        <v>32</v>
      </c>
      <c r="C53" s="73"/>
      <c r="D53" s="73"/>
      <c r="E53" s="73"/>
      <c r="F53" s="73"/>
      <c r="G53" s="73"/>
      <c r="H53" s="28">
        <f>H15+H27+H40</f>
        <v>20545317.620000001</v>
      </c>
      <c r="I53" s="1"/>
    </row>
    <row r="54" spans="1:9" ht="18.600000000000001" thickBot="1" x14ac:dyDescent="0.35">
      <c r="A54" s="1"/>
      <c r="B54" s="87" t="s">
        <v>33</v>
      </c>
      <c r="C54" s="88"/>
      <c r="D54" s="88"/>
      <c r="E54" s="88"/>
      <c r="F54" s="88"/>
      <c r="G54" s="88"/>
      <c r="H54" s="22">
        <f>H53/(F7)</f>
        <v>3813.8699870057549</v>
      </c>
      <c r="I54" s="1"/>
    </row>
    <row r="55" spans="1:9" x14ac:dyDescent="0.3">
      <c r="A55" s="1"/>
      <c r="B55" s="84"/>
      <c r="C55" s="84"/>
      <c r="D55" s="84"/>
      <c r="E55" s="17"/>
      <c r="F55" s="17"/>
      <c r="G55" s="6" t="s">
        <v>18</v>
      </c>
      <c r="H55" s="18">
        <f>H53/122*22</f>
        <v>3704893.3413114757</v>
      </c>
      <c r="I55" s="1"/>
    </row>
    <row r="56" spans="1:9" x14ac:dyDescent="0.3">
      <c r="G56" s="19" t="s">
        <v>19</v>
      </c>
      <c r="H56" s="20">
        <f>H53</f>
        <v>20545317.620000001</v>
      </c>
    </row>
    <row r="57" spans="1:9" x14ac:dyDescent="0.3">
      <c r="G57" s="27" t="s">
        <v>21</v>
      </c>
      <c r="H57" s="20">
        <v>250000</v>
      </c>
    </row>
    <row r="60" spans="1:9" ht="15.6" x14ac:dyDescent="0.3">
      <c r="B60" s="69" t="s">
        <v>14</v>
      </c>
      <c r="C60" s="69"/>
      <c r="D60" s="69"/>
      <c r="E60" s="69"/>
      <c r="F60" s="69"/>
      <c r="G60" s="69"/>
      <c r="H60" s="69"/>
    </row>
    <row r="62" spans="1:9" ht="18" x14ac:dyDescent="0.3">
      <c r="B62" s="67" t="s">
        <v>23</v>
      </c>
      <c r="C62" s="67"/>
      <c r="D62" s="67"/>
      <c r="E62" s="67"/>
      <c r="F62" s="67"/>
      <c r="G62" s="67"/>
      <c r="H62" s="67"/>
    </row>
    <row r="63" spans="1:9" ht="27.6" x14ac:dyDescent="0.3">
      <c r="B63" s="23" t="s">
        <v>4</v>
      </c>
      <c r="C63" s="24" t="s">
        <v>15</v>
      </c>
      <c r="D63" s="23" t="s">
        <v>24</v>
      </c>
      <c r="E63" s="23" t="s">
        <v>12</v>
      </c>
      <c r="F63" s="23" t="s">
        <v>6</v>
      </c>
      <c r="G63" s="23" t="s">
        <v>25</v>
      </c>
      <c r="H63" s="23" t="s">
        <v>8</v>
      </c>
    </row>
    <row r="64" spans="1:9" x14ac:dyDescent="0.3">
      <c r="B64" s="94" t="s">
        <v>50</v>
      </c>
      <c r="C64" s="94"/>
      <c r="D64" s="94"/>
      <c r="E64" s="94"/>
      <c r="F64" s="94"/>
      <c r="G64" s="94"/>
      <c r="H64" s="94"/>
    </row>
    <row r="65" spans="2:8" ht="41.4" x14ac:dyDescent="0.3">
      <c r="B65" s="25">
        <v>1</v>
      </c>
      <c r="C65" s="31" t="s">
        <v>51</v>
      </c>
      <c r="D65" s="15" t="s">
        <v>16</v>
      </c>
      <c r="E65" s="16">
        <v>1</v>
      </c>
      <c r="F65" s="44">
        <f>F7</f>
        <v>5387</v>
      </c>
      <c r="G65" s="16">
        <v>95</v>
      </c>
      <c r="H65" s="32">
        <f>F65*G65</f>
        <v>511765</v>
      </c>
    </row>
    <row r="66" spans="2:8" x14ac:dyDescent="0.3">
      <c r="B66" s="66" t="s">
        <v>26</v>
      </c>
      <c r="C66" s="66"/>
      <c r="D66" s="66"/>
      <c r="E66" s="66"/>
      <c r="F66" s="66"/>
      <c r="G66" s="66"/>
      <c r="H66" s="33">
        <f>SUM(H65:H65)</f>
        <v>511765</v>
      </c>
    </row>
    <row r="67" spans="2:8" x14ac:dyDescent="0.3">
      <c r="B67" s="66" t="s">
        <v>27</v>
      </c>
      <c r="C67" s="66"/>
      <c r="D67" s="66"/>
      <c r="E67" s="66"/>
      <c r="F67" s="66"/>
      <c r="G67" s="66"/>
      <c r="H67" s="34">
        <f>H66/F7</f>
        <v>95</v>
      </c>
    </row>
    <row r="68" spans="2:8" x14ac:dyDescent="0.3">
      <c r="G68" s="6" t="s">
        <v>35</v>
      </c>
      <c r="H68" s="18">
        <f>H66*0.22</f>
        <v>112588.3</v>
      </c>
    </row>
    <row r="69" spans="2:8" x14ac:dyDescent="0.3">
      <c r="G69" s="19" t="s">
        <v>19</v>
      </c>
      <c r="H69" s="20">
        <f>H66+H68</f>
        <v>624353.30000000005</v>
      </c>
    </row>
  </sheetData>
  <mergeCells count="26">
    <mergeCell ref="B15:C15"/>
    <mergeCell ref="B16:C16"/>
    <mergeCell ref="B64:H64"/>
    <mergeCell ref="B66:G66"/>
    <mergeCell ref="B27:C27"/>
    <mergeCell ref="B28:C28"/>
    <mergeCell ref="B35:C35"/>
    <mergeCell ref="B40:C40"/>
    <mergeCell ref="B41:C41"/>
    <mergeCell ref="B48:C48"/>
    <mergeCell ref="B67:G67"/>
    <mergeCell ref="B62:H62"/>
    <mergeCell ref="B2:H2"/>
    <mergeCell ref="B60:H60"/>
    <mergeCell ref="B4:H4"/>
    <mergeCell ref="B5:H5"/>
    <mergeCell ref="B53:G53"/>
    <mergeCell ref="F7:H7"/>
    <mergeCell ref="F8:H8"/>
    <mergeCell ref="F9:H9"/>
    <mergeCell ref="B11:H11"/>
    <mergeCell ref="B55:D55"/>
    <mergeCell ref="B13:H13"/>
    <mergeCell ref="B54:G54"/>
    <mergeCell ref="B23:C23"/>
    <mergeCell ref="B9:C9"/>
  </mergeCells>
  <phoneticPr fontId="18" type="noConversion"/>
  <pageMargins left="0.25" right="0.25" top="0.75" bottom="0.75" header="0.3" footer="0.3"/>
  <pageSetup paperSize="9" scale="81" fitToHeight="0" orientation="portrait" r:id="rId1"/>
  <rowBreaks count="1" manualBreakCount="1">
    <brk id="46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2026-09-09T12:02:48Z</cp:lastPrinted>
  <dcterms:created xsi:type="dcterms:W3CDTF">2018-06-13T10:11:23Z</dcterms:created>
  <dcterms:modified xsi:type="dcterms:W3CDTF">2026-09-09T12:03:35Z</dcterms:modified>
</cp:coreProperties>
</file>