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Дом Юстиций ХМАО\"/>
    </mc:Choice>
  </mc:AlternateContent>
  <xr:revisionPtr revIDLastSave="0" documentId="13_ncr:1_{83D4D21B-E745-4E2C-AE93-3BEF26A47D12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" l="1"/>
  <c r="F37" i="1"/>
  <c r="F36" i="1" s="1"/>
  <c r="E38" i="1"/>
  <c r="F35" i="1"/>
  <c r="E35" i="1" s="1"/>
  <c r="F34" i="1"/>
  <c r="E34" i="1" s="1"/>
  <c r="F33" i="1"/>
  <c r="E33" i="1" s="1"/>
  <c r="F20" i="1"/>
  <c r="F16" i="1"/>
  <c r="F15" i="1" s="1"/>
  <c r="E37" i="1" l="1"/>
  <c r="F32" i="1"/>
  <c r="F31" i="1" s="1"/>
  <c r="H35" i="1"/>
  <c r="G19" i="1" s="1"/>
  <c r="H38" i="1" l="1"/>
  <c r="G22" i="1" s="1"/>
  <c r="H37" i="1"/>
  <c r="G21" i="1" s="1"/>
  <c r="H34" i="1"/>
  <c r="G18" i="1" s="1"/>
  <c r="H33" i="1"/>
  <c r="G17" i="1" s="1"/>
  <c r="H36" i="1" l="1"/>
  <c r="G36" i="1" s="1"/>
  <c r="H32" i="1"/>
  <c r="G32" i="1" l="1"/>
  <c r="H31" i="1"/>
  <c r="H39" i="1" l="1"/>
  <c r="G31" i="1"/>
  <c r="H42" i="1" l="1"/>
  <c r="H41" i="1"/>
  <c r="H40" i="1"/>
  <c r="H22" i="1" l="1"/>
  <c r="H21" i="1"/>
  <c r="H19" i="1"/>
  <c r="H20" i="1" l="1"/>
  <c r="G20" i="1" s="1"/>
  <c r="H18" i="1" l="1"/>
  <c r="H17" i="1" l="1"/>
  <c r="H16" i="1" s="1"/>
  <c r="H15" i="1" s="1"/>
  <c r="G15" i="1" s="1"/>
  <c r="H23" i="1" l="1"/>
  <c r="H24" i="1" s="1"/>
  <c r="G16" i="1"/>
  <c r="H25" i="1" l="1"/>
  <c r="H26" i="1"/>
</calcChain>
</file>

<file path=xl/sharedStrings.xml><?xml version="1.0" encoding="utf-8"?>
<sst xmlns="http://schemas.openxmlformats.org/spreadsheetml/2006/main" count="64" uniqueCount="34">
  <si>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</si>
  <si>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</si>
  <si>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</si>
  <si>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</si>
  <si>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</si>
  <si>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</si>
  <si>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</si>
  <si>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</si>
  <si>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</si>
  <si>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</si>
  <si>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коэф. на кв.м.</t>
  </si>
  <si>
    <t>ед. изм</t>
  </si>
  <si>
    <t>м2</t>
  </si>
  <si>
    <t>тел.: +7 (966) 240-66-88, e-mail: info@fssoyuz.ru, сайт: fssoyuz.ru</t>
  </si>
  <si>
    <t>В т.ч. НДС 22%:</t>
  </si>
  <si>
    <t>Итого с НДС 22%: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</si>
  <si>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</si>
  <si>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Капитальный ремонт здания прокуратуры Ханты-Мансийского автономного округа - Югра</t>
  </si>
  <si>
    <t>Стальные композитные панели</t>
  </si>
  <si>
    <t>Облицовочные материалы (по сметным объемам)</t>
  </si>
  <si>
    <t>Облицовочные материалы (фактические объемы)</t>
  </si>
  <si>
    <t>Стальные композитные панели (фасад)</t>
  </si>
  <si>
    <t>Стальные композитные панели (откосы)</t>
  </si>
  <si>
    <r>
      <t xml:space="preserve">Стальные Композитные панели с декоративным покрытием RAL 9003 Bildex </t>
    </r>
    <r>
      <rPr>
        <b/>
        <sz val="10"/>
        <rFont val="Calibri"/>
        <family val="2"/>
        <charset val="204"/>
        <scheme val="minor"/>
      </rPr>
      <t>(аналог - Алюминстрой Goldstar ST)</t>
    </r>
    <r>
      <rPr>
        <sz val="10"/>
        <rFont val="Calibri"/>
        <family val="2"/>
        <charset val="204"/>
        <scheme val="minor"/>
      </rPr>
      <t>. Размеры панелей композитные 1000х1200 и 1050х4000, коррозионностойкая сталь, оцинкованная сталь с покрытием, скрытое крепление</t>
    </r>
  </si>
  <si>
    <r>
      <t xml:space="preserve">Стальные Композитные панели с декоративным покрытием RAL 7015 Bildex </t>
    </r>
    <r>
      <rPr>
        <b/>
        <sz val="10"/>
        <color theme="1"/>
        <rFont val="Calibri"/>
        <family val="2"/>
        <charset val="204"/>
        <scheme val="minor"/>
      </rPr>
      <t>(аналог - Алюминстрой Goldstar ST)</t>
    </r>
    <r>
      <rPr>
        <sz val="10"/>
        <color theme="1"/>
        <rFont val="Calibri"/>
        <family val="2"/>
        <charset val="204"/>
        <scheme val="minor"/>
      </rPr>
      <t>. Размеры панелей композитные 1000х1200 и 1050х4000, коррозионностойкая сталь, оцинкованная сталь с покрытием, скрытое крепление</t>
    </r>
  </si>
  <si>
    <r>
      <t xml:space="preserve">Стальные Композитные панели с декоративным покрытием с имитацией красного гранита посредством УФ печати RAL 7021 Bildex </t>
    </r>
    <r>
      <rPr>
        <b/>
        <sz val="10"/>
        <color theme="1"/>
        <rFont val="Calibri"/>
        <family val="2"/>
        <charset val="204"/>
        <scheme val="minor"/>
      </rPr>
      <t>(аналог - Алюминстрой Goldstar ST)</t>
    </r>
    <r>
      <rPr>
        <sz val="10"/>
        <color theme="1"/>
        <rFont val="Calibri"/>
        <family val="2"/>
        <charset val="204"/>
        <scheme val="minor"/>
      </rPr>
      <t>. Размеры панелей композитные 1000х1200 и 1050х4000, коррозионностойкая сталь, оцинкованная сталь с покрытием, скрытое крепление</t>
    </r>
  </si>
  <si>
    <t>Откосы глубиной 200 мм из композитных панелей с декоративным покрытием RAL 9003</t>
  </si>
  <si>
    <t>Откосы глубиной 200 мм из композитных панелей с декоративным покрытием RAL 7015</t>
  </si>
  <si>
    <t>м</t>
  </si>
  <si>
    <t>Стальные композитные панели Алюминстрой Goldstar ST RAL 9003 1220х4200 мм</t>
  </si>
  <si>
    <t>Стальные композитные панели Алюминстрой Goldstar ST с УФ-печатью 1220х4200 мм</t>
  </si>
  <si>
    <t>Стальные композитные панели Алюминстрой Goldstar ST RAL 7015 1220х4200 мм</t>
  </si>
  <si>
    <t>Итого стоимость облицовочных материалов:</t>
  </si>
  <si>
    <t>Итого стоимость облицовочных материалов за 1 кв.м.: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</si>
</sst>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70" formatCode="0.00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0" fontId="9" fillId="0" borderId="5" xfId="0" applyFont="1" applyBorder="1" applyAlignment="1" applyProtection="1">
      <alignment horizontal="left" vertical="center" wrapText="1"/>
      <protection locked="0"/>
    </xf>
    <xf numFmtId="164" fontId="8" fillId="2" borderId="12" xfId="0" applyNumberFormat="1" applyFont="1" applyFill="1" applyBorder="1" applyAlignment="1">
      <alignment vertical="center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8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 applyProtection="1">
      <alignment horizontal="left" vertical="center" wrapText="1"/>
      <protection locked="0"/>
    </xf>
    <xf numFmtId="0" fontId="9" fillId="0" borderId="20" xfId="0" applyFont="1" applyBorder="1" applyAlignment="1" applyProtection="1">
      <alignment horizontal="center" vertical="center" wrapText="1"/>
      <protection locked="0"/>
    </xf>
    <xf numFmtId="2" fontId="9" fillId="0" borderId="20" xfId="0" applyNumberFormat="1" applyFont="1" applyBorder="1" applyAlignment="1" applyProtection="1">
      <alignment horizontal="center" vertical="center" wrapText="1"/>
      <protection locked="0"/>
    </xf>
    <xf numFmtId="164" fontId="9" fillId="0" borderId="21" xfId="1" applyNumberFormat="1" applyFont="1" applyBorder="1" applyAlignment="1" applyProtection="1">
      <alignment horizontal="right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164" fontId="9" fillId="0" borderId="15" xfId="1" applyNumberFormat="1" applyFont="1" applyBorder="1" applyAlignment="1" applyProtection="1">
      <alignment horizontal="right" vertical="center" wrapText="1"/>
      <protection locked="0"/>
    </xf>
    <xf numFmtId="44" fontId="9" fillId="0" borderId="15" xfId="1" applyFont="1" applyBorder="1" applyAlignment="1" applyProtection="1">
      <alignment horizontal="right" vertical="center" wrapText="1"/>
      <protection locked="0"/>
    </xf>
    <xf numFmtId="0" fontId="13" fillId="0" borderId="13" xfId="0" applyFont="1" applyBorder="1" applyAlignment="1">
      <alignment horizontal="left" vertical="center" wrapText="1"/>
    </xf>
    <xf numFmtId="44" fontId="9" fillId="0" borderId="16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170" fontId="9" fillId="0" borderId="4" xfId="0" applyNumberFormat="1" applyFont="1" applyBorder="1" applyAlignment="1" applyProtection="1">
      <alignment horizontal="center" vertical="center" wrapText="1"/>
      <protection locked="0"/>
    </xf>
    <xf numFmtId="170" fontId="9" fillId="0" borderId="5" xfId="0" applyNumberFormat="1" applyFont="1" applyBorder="1" applyAlignment="1" applyProtection="1">
      <alignment horizontal="center" vertical="center" wrapText="1"/>
      <protection locked="0"/>
    </xf>
    <xf numFmtId="170" fontId="9" fillId="0" borderId="20" xfId="0" applyNumberFormat="1" applyFont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0" xfId="2" applyFont="1" applyBorder="1" applyAlignment="1" applyProtection="1">
      <alignment horizontal="left" vertical="center" wrapText="1"/>
      <protection locked="0"/>
    </xf>
    <xf numFmtId="2" fontId="9" fillId="0" borderId="26" xfId="0" applyNumberFormat="1" applyFont="1" applyBorder="1" applyAlignment="1" applyProtection="1">
      <alignment horizontal="center" vertical="center" wrapText="1"/>
      <protection locked="0"/>
    </xf>
    <xf numFmtId="2" fontId="9" fillId="0" borderId="22" xfId="0" applyNumberFormat="1" applyFont="1" applyBorder="1" applyAlignment="1" applyProtection="1">
      <alignment horizontal="center" vertical="center" wrapText="1"/>
      <protection locked="0"/>
    </xf>
    <xf numFmtId="44" fontId="9" fillId="0" borderId="21" xfId="1" applyFont="1" applyBorder="1" applyAlignment="1" applyProtection="1">
      <alignment horizontal="right" vertical="center" wrapText="1"/>
      <protection locked="0"/>
    </xf>
    <xf numFmtId="0" fontId="9" fillId="0" borderId="27" xfId="0" applyFont="1" applyBorder="1" applyAlignment="1">
      <alignment horizontal="center"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185849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42"/>
  <sheetViews>
    <sheetView tabSelected="1" view="pageBreakPreview" topLeftCell="A19" zoomScaleNormal="100" zoomScaleSheetLayoutView="100" workbookViewId="0">
      <selection activeCell="B41" sqref="B41:D41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56" t="s">
        <v>16</v>
      </c>
      <c r="C2" s="56"/>
      <c r="D2" s="56"/>
      <c r="E2" s="56"/>
      <c r="F2" s="56"/>
      <c r="G2" s="56"/>
      <c r="H2" s="56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57" t="s">
        <v>0</v>
      </c>
      <c r="C4" s="57"/>
      <c r="D4" s="57"/>
      <c r="E4" s="57"/>
      <c r="F4" s="57"/>
      <c r="G4" s="57"/>
      <c r="H4" s="57"/>
      <c r="I4" s="1"/>
    </row>
    <row r="5" spans="1:9" ht="75.75" customHeight="1" x14ac:dyDescent="0.3">
      <c r="A5" s="1"/>
      <c r="B5" s="58" t="s">
        <v>1</v>
      </c>
      <c r="C5" s="58"/>
      <c r="D5" s="58"/>
      <c r="E5" s="58"/>
      <c r="F5" s="58"/>
      <c r="G5" s="58"/>
      <c r="H5" s="58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61">
        <v>1693</v>
      </c>
      <c r="G7" s="62"/>
      <c r="H7" s="63"/>
      <c r="I7" s="1"/>
    </row>
    <row r="8" spans="1:9" ht="45" customHeight="1" thickBot="1" x14ac:dyDescent="0.35">
      <c r="A8" s="1"/>
      <c r="B8" s="4"/>
      <c r="C8" s="5"/>
      <c r="D8" s="1"/>
      <c r="E8" s="6" t="s">
        <v>9</v>
      </c>
      <c r="F8" s="64" t="s">
        <v>17</v>
      </c>
      <c r="G8" s="65"/>
      <c r="H8" s="66"/>
      <c r="I8" s="1"/>
    </row>
    <row r="9" spans="1:9" ht="15" thickBot="1" x14ac:dyDescent="0.35">
      <c r="A9" s="1"/>
      <c r="B9" s="51"/>
      <c r="C9" s="51"/>
      <c r="D9" s="9"/>
      <c r="E9" s="10" t="s">
        <v>3</v>
      </c>
      <c r="F9" s="67">
        <v>46268</v>
      </c>
      <c r="G9" s="68"/>
      <c r="H9" s="69"/>
      <c r="I9" s="1"/>
    </row>
    <row r="10" spans="1:9" x14ac:dyDescent="0.3">
      <c r="A10" s="1"/>
      <c r="B10" s="7"/>
      <c r="C10" s="8"/>
      <c r="D10" s="9"/>
      <c r="E10" s="10"/>
      <c r="F10" s="20"/>
      <c r="G10" s="20"/>
      <c r="H10" s="20"/>
      <c r="I10" s="1"/>
    </row>
    <row r="11" spans="1:9" x14ac:dyDescent="0.3">
      <c r="A11" s="1"/>
      <c r="B11" s="70" t="s">
        <v>13</v>
      </c>
      <c r="C11" s="70"/>
      <c r="D11" s="70"/>
      <c r="E11" s="70"/>
      <c r="F11" s="70"/>
      <c r="G11" s="70"/>
      <c r="H11" s="70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72" t="s">
        <v>19</v>
      </c>
      <c r="C13" s="73"/>
      <c r="D13" s="73"/>
      <c r="E13" s="73"/>
      <c r="F13" s="73"/>
      <c r="G13" s="73"/>
      <c r="H13" s="73"/>
      <c r="I13" s="1"/>
    </row>
    <row r="14" spans="1:9" ht="28.2" thickBot="1" x14ac:dyDescent="0.35">
      <c r="A14" s="1"/>
      <c r="B14" s="24" t="s">
        <v>4</v>
      </c>
      <c r="C14" s="25" t="s">
        <v>5</v>
      </c>
      <c r="D14" s="26" t="s">
        <v>11</v>
      </c>
      <c r="E14" s="26" t="s">
        <v>10</v>
      </c>
      <c r="F14" s="26" t="s">
        <v>6</v>
      </c>
      <c r="G14" s="26" t="s">
        <v>7</v>
      </c>
      <c r="H14" s="27" t="s">
        <v>8</v>
      </c>
      <c r="I14" s="1"/>
    </row>
    <row r="15" spans="1:9" ht="15" thickBot="1" x14ac:dyDescent="0.35">
      <c r="A15" s="1"/>
      <c r="B15" s="81" t="s">
        <v>18</v>
      </c>
      <c r="C15" s="82"/>
      <c r="D15" s="28" t="s">
        <v>12</v>
      </c>
      <c r="E15" s="29"/>
      <c r="F15" s="30">
        <f>F16+F20*0.2</f>
        <v>1946.64</v>
      </c>
      <c r="G15" s="49">
        <f>H15/F15</f>
        <v>4011.2804809826162</v>
      </c>
      <c r="H15" s="31">
        <f>H16+H20</f>
        <v>7808519.0355000002</v>
      </c>
      <c r="I15" s="1"/>
    </row>
    <row r="16" spans="1:9" ht="15.75" customHeight="1" thickBot="1" x14ac:dyDescent="0.35">
      <c r="A16" s="1"/>
      <c r="B16" s="54" t="s">
        <v>21</v>
      </c>
      <c r="C16" s="55"/>
      <c r="D16" s="34" t="s">
        <v>12</v>
      </c>
      <c r="E16" s="35"/>
      <c r="F16" s="36">
        <f>SUM(F17:F19)</f>
        <v>1773.22</v>
      </c>
      <c r="G16" s="50">
        <f>H16/F16</f>
        <v>3789.49865414331</v>
      </c>
      <c r="H16" s="37">
        <f>SUM(H17:H19)</f>
        <v>6719614.8035000004</v>
      </c>
      <c r="I16" s="1"/>
    </row>
    <row r="17" spans="1:9" ht="55.2" x14ac:dyDescent="0.3">
      <c r="A17" s="1"/>
      <c r="B17" s="83">
        <v>1</v>
      </c>
      <c r="C17" s="85" t="s">
        <v>23</v>
      </c>
      <c r="D17" s="32" t="s">
        <v>12</v>
      </c>
      <c r="E17" s="33"/>
      <c r="F17" s="78">
        <v>929.57500000000005</v>
      </c>
      <c r="G17" s="86">
        <f>ROUND(H33/F17,2)</f>
        <v>3573.5</v>
      </c>
      <c r="H17" s="88">
        <f>F17*G17</f>
        <v>3321836.2625000002</v>
      </c>
      <c r="I17" s="1"/>
    </row>
    <row r="18" spans="1:9" ht="55.2" x14ac:dyDescent="0.3">
      <c r="A18" s="1"/>
      <c r="B18" s="84">
        <v>2</v>
      </c>
      <c r="C18" s="38" t="s">
        <v>24</v>
      </c>
      <c r="D18" s="14" t="s">
        <v>12</v>
      </c>
      <c r="E18" s="15"/>
      <c r="F18" s="79">
        <v>701.94500000000005</v>
      </c>
      <c r="G18" s="87">
        <f>ROUND(H34/F18,2)</f>
        <v>3573.8</v>
      </c>
      <c r="H18" s="46">
        <f t="shared" ref="H18:H19" si="0">F18*G18</f>
        <v>2508611.0410000002</v>
      </c>
      <c r="I18" s="1"/>
    </row>
    <row r="19" spans="1:9" ht="69.599999999999994" thickBot="1" x14ac:dyDescent="0.35">
      <c r="A19" s="1"/>
      <c r="B19" s="84">
        <v>3</v>
      </c>
      <c r="C19" s="47" t="s">
        <v>25</v>
      </c>
      <c r="D19" s="14" t="s">
        <v>12</v>
      </c>
      <c r="E19" s="15"/>
      <c r="F19" s="79">
        <v>141.69999999999999</v>
      </c>
      <c r="G19" s="87">
        <f>ROUND(H35/F19,2)</f>
        <v>6275</v>
      </c>
      <c r="H19" s="48">
        <f t="shared" si="0"/>
        <v>889167.49999999988</v>
      </c>
      <c r="I19" s="1"/>
    </row>
    <row r="20" spans="1:9" ht="15" customHeight="1" thickBot="1" x14ac:dyDescent="0.35">
      <c r="A20" s="1"/>
      <c r="B20" s="76" t="s">
        <v>22</v>
      </c>
      <c r="C20" s="77"/>
      <c r="D20" s="34" t="s">
        <v>28</v>
      </c>
      <c r="E20" s="35"/>
      <c r="F20" s="36">
        <f>SUM(F21:F22)</f>
        <v>867.1</v>
      </c>
      <c r="G20" s="50">
        <f>H20/F20</f>
        <v>1255.8000599700151</v>
      </c>
      <c r="H20" s="37">
        <f>SUM(H21:H22)</f>
        <v>1088904.2320000001</v>
      </c>
      <c r="I20" s="1"/>
    </row>
    <row r="21" spans="1:9" ht="27.6" x14ac:dyDescent="0.3">
      <c r="A21" s="1"/>
      <c r="B21" s="39">
        <v>1</v>
      </c>
      <c r="C21" s="40" t="s">
        <v>26</v>
      </c>
      <c r="D21" s="41" t="s">
        <v>28</v>
      </c>
      <c r="E21" s="42"/>
      <c r="F21" s="80">
        <v>655.20000000000005</v>
      </c>
      <c r="G21" s="42">
        <f>ROUND(H37/F21,2)</f>
        <v>1220.1600000000001</v>
      </c>
      <c r="H21" s="43">
        <f>F21*G21</f>
        <v>799448.83200000005</v>
      </c>
      <c r="I21" s="1"/>
    </row>
    <row r="22" spans="1:9" ht="27.6" x14ac:dyDescent="0.3">
      <c r="A22" s="1"/>
      <c r="B22" s="44">
        <v>2</v>
      </c>
      <c r="C22" s="22" t="s">
        <v>27</v>
      </c>
      <c r="D22" s="14" t="s">
        <v>28</v>
      </c>
      <c r="E22" s="15"/>
      <c r="F22" s="78">
        <v>211.9</v>
      </c>
      <c r="G22" s="15">
        <f>ROUND(H38/F22,2)</f>
        <v>1366</v>
      </c>
      <c r="H22" s="45">
        <f>F22*G22</f>
        <v>289455.40000000002</v>
      </c>
      <c r="I22" s="1"/>
    </row>
    <row r="23" spans="1:9" ht="18.600000000000001" thickBot="1" x14ac:dyDescent="0.35">
      <c r="A23" s="1"/>
      <c r="B23" s="59" t="s">
        <v>32</v>
      </c>
      <c r="C23" s="60"/>
      <c r="D23" s="60"/>
      <c r="E23" s="60"/>
      <c r="F23" s="60"/>
      <c r="G23" s="60"/>
      <c r="H23" s="23">
        <f>H15</f>
        <v>7808519.0355000002</v>
      </c>
      <c r="I23" s="1"/>
    </row>
    <row r="24" spans="1:9" ht="18.600000000000001" thickBot="1" x14ac:dyDescent="0.35">
      <c r="A24" s="1"/>
      <c r="B24" s="74" t="s">
        <v>33</v>
      </c>
      <c r="C24" s="75"/>
      <c r="D24" s="75"/>
      <c r="E24" s="75"/>
      <c r="F24" s="75"/>
      <c r="G24" s="75"/>
      <c r="H24" s="21">
        <f>H23/(F15)</f>
        <v>4011.2804809826162</v>
      </c>
      <c r="I24" s="1"/>
    </row>
    <row r="25" spans="1:9" x14ac:dyDescent="0.3">
      <c r="A25" s="1"/>
      <c r="B25" s="71"/>
      <c r="C25" s="71"/>
      <c r="D25" s="71"/>
      <c r="E25" s="16"/>
      <c r="F25" s="16"/>
      <c r="G25" s="6" t="s">
        <v>14</v>
      </c>
      <c r="H25" s="17">
        <f>H23/122*22</f>
        <v>1408093.5965655737</v>
      </c>
      <c r="I25" s="1"/>
    </row>
    <row r="26" spans="1:9" x14ac:dyDescent="0.3">
      <c r="G26" s="18" t="s">
        <v>15</v>
      </c>
      <c r="H26" s="19">
        <f>H23</f>
        <v>7808519.0355000002</v>
      </c>
    </row>
    <row r="28" spans="1:9" ht="15" thickBot="1" x14ac:dyDescent="0.35"/>
    <row r="29" spans="1:9" ht="18.600000000000001" thickBot="1" x14ac:dyDescent="0.35">
      <c r="B29" s="72" t="s">
        <v>20</v>
      </c>
      <c r="C29" s="73"/>
      <c r="D29" s="73"/>
      <c r="E29" s="73"/>
      <c r="F29" s="73"/>
      <c r="G29" s="73"/>
      <c r="H29" s="73"/>
    </row>
    <row r="30" spans="1:9" ht="28.2" thickBot="1" x14ac:dyDescent="0.35">
      <c r="B30" s="24" t="s">
        <v>4</v>
      </c>
      <c r="C30" s="25" t="s">
        <v>5</v>
      </c>
      <c r="D30" s="26" t="s">
        <v>11</v>
      </c>
      <c r="E30" s="26" t="s">
        <v>10</v>
      </c>
      <c r="F30" s="26" t="s">
        <v>6</v>
      </c>
      <c r="G30" s="26" t="s">
        <v>7</v>
      </c>
      <c r="H30" s="27" t="s">
        <v>8</v>
      </c>
    </row>
    <row r="31" spans="1:9" ht="15" thickBot="1" x14ac:dyDescent="0.35">
      <c r="B31" s="52" t="s">
        <v>18</v>
      </c>
      <c r="C31" s="53"/>
      <c r="D31" s="28" t="s">
        <v>12</v>
      </c>
      <c r="E31" s="29"/>
      <c r="F31" s="30">
        <f>F32+F36</f>
        <v>2761.8360000000002</v>
      </c>
      <c r="G31" s="49">
        <f>H31/F31</f>
        <v>2827.2912801484226</v>
      </c>
      <c r="H31" s="31">
        <f>H32+H36</f>
        <v>7808514.8399999999</v>
      </c>
    </row>
    <row r="32" spans="1:9" ht="15" thickBot="1" x14ac:dyDescent="0.35">
      <c r="B32" s="54" t="s">
        <v>21</v>
      </c>
      <c r="C32" s="55"/>
      <c r="D32" s="34" t="s">
        <v>12</v>
      </c>
      <c r="E32" s="35"/>
      <c r="F32" s="36">
        <f>SUM(F33:F35)</f>
        <v>2357.0400000000004</v>
      </c>
      <c r="G32" s="50">
        <f>H32/F32</f>
        <v>2850.8695652173906</v>
      </c>
      <c r="H32" s="37">
        <f>SUM(H33:H35)</f>
        <v>6719613.5999999996</v>
      </c>
    </row>
    <row r="33" spans="2:8" ht="27.6" x14ac:dyDescent="0.3">
      <c r="B33" s="83">
        <v>1</v>
      </c>
      <c r="C33" s="85" t="s">
        <v>29</v>
      </c>
      <c r="D33" s="32" t="s">
        <v>12</v>
      </c>
      <c r="E33" s="33">
        <f>F33/F17</f>
        <v>1.3284393405588575</v>
      </c>
      <c r="F33" s="78">
        <f>241*1.22*4.2</f>
        <v>1234.884</v>
      </c>
      <c r="G33" s="86">
        <v>2690</v>
      </c>
      <c r="H33" s="88">
        <f>F33*G33</f>
        <v>3321837.96</v>
      </c>
    </row>
    <row r="34" spans="2:8" ht="27.6" x14ac:dyDescent="0.3">
      <c r="B34" s="84">
        <v>2</v>
      </c>
      <c r="C34" s="38" t="s">
        <v>31</v>
      </c>
      <c r="D34" s="14" t="s">
        <v>12</v>
      </c>
      <c r="E34" s="15">
        <f>F34/F18</f>
        <v>1.3285485330047224</v>
      </c>
      <c r="F34" s="79">
        <f>182*1.22*4.2</f>
        <v>932.56799999999998</v>
      </c>
      <c r="G34" s="87">
        <v>2690</v>
      </c>
      <c r="H34" s="46">
        <f t="shared" ref="H34:H35" si="1">F34*G34</f>
        <v>2508607.92</v>
      </c>
    </row>
    <row r="35" spans="2:8" ht="28.2" thickBot="1" x14ac:dyDescent="0.35">
      <c r="B35" s="84">
        <v>3</v>
      </c>
      <c r="C35" s="47" t="s">
        <v>30</v>
      </c>
      <c r="D35" s="14" t="s">
        <v>12</v>
      </c>
      <c r="E35" s="15">
        <f>F35/F19</f>
        <v>1.3379534227240653</v>
      </c>
      <c r="F35" s="79">
        <f>37*1.22*4.2</f>
        <v>189.58800000000002</v>
      </c>
      <c r="G35" s="87">
        <v>4690</v>
      </c>
      <c r="H35" s="48">
        <f t="shared" si="1"/>
        <v>889167.72000000009</v>
      </c>
    </row>
    <row r="36" spans="2:8" ht="15" thickBot="1" x14ac:dyDescent="0.35">
      <c r="B36" s="76" t="s">
        <v>22</v>
      </c>
      <c r="C36" s="77"/>
      <c r="D36" s="34" t="s">
        <v>12</v>
      </c>
      <c r="E36" s="35"/>
      <c r="F36" s="36">
        <f>SUM(F37:F38)</f>
        <v>404.79600000000005</v>
      </c>
      <c r="G36" s="50">
        <f>H36/F36</f>
        <v>2689.9999999999995</v>
      </c>
      <c r="H36" s="37">
        <f>SUM(H37:H38)</f>
        <v>1088901.24</v>
      </c>
    </row>
    <row r="37" spans="2:8" ht="27.6" x14ac:dyDescent="0.3">
      <c r="B37" s="89">
        <v>1</v>
      </c>
      <c r="C37" s="85" t="s">
        <v>29</v>
      </c>
      <c r="D37" s="41" t="s">
        <v>12</v>
      </c>
      <c r="E37" s="42">
        <f>F37/F21</f>
        <v>0.45358974358974358</v>
      </c>
      <c r="F37" s="80">
        <f>58*1.22*4.2</f>
        <v>297.19200000000001</v>
      </c>
      <c r="G37" s="42">
        <v>2690</v>
      </c>
      <c r="H37" s="43">
        <f>F37*G37</f>
        <v>799446.48</v>
      </c>
    </row>
    <row r="38" spans="2:8" ht="27.6" x14ac:dyDescent="0.3">
      <c r="B38" s="84">
        <v>2</v>
      </c>
      <c r="C38" s="38" t="s">
        <v>31</v>
      </c>
      <c r="D38" s="14" t="s">
        <v>12</v>
      </c>
      <c r="E38" s="15">
        <f>F38/F22</f>
        <v>0.50780556866446447</v>
      </c>
      <c r="F38" s="78">
        <f>21*1.22*4.2</f>
        <v>107.60400000000001</v>
      </c>
      <c r="G38" s="15">
        <v>2690</v>
      </c>
      <c r="H38" s="45">
        <f>F38*G38</f>
        <v>289454.76</v>
      </c>
    </row>
    <row r="39" spans="2:8" ht="18.600000000000001" thickBot="1" x14ac:dyDescent="0.35">
      <c r="B39" s="59" t="s">
        <v>32</v>
      </c>
      <c r="C39" s="60"/>
      <c r="D39" s="60"/>
      <c r="E39" s="60"/>
      <c r="F39" s="60"/>
      <c r="G39" s="60"/>
      <c r="H39" s="23">
        <f>H31</f>
        <v>7808514.8399999999</v>
      </c>
    </row>
    <row r="40" spans="2:8" ht="18.600000000000001" thickBot="1" x14ac:dyDescent="0.35">
      <c r="B40" s="74" t="s">
        <v>33</v>
      </c>
      <c r="C40" s="75"/>
      <c r="D40" s="75"/>
      <c r="E40" s="75"/>
      <c r="F40" s="75"/>
      <c r="G40" s="75"/>
      <c r="H40" s="21">
        <f>H39/(F31)</f>
        <v>2827.2912801484226</v>
      </c>
    </row>
    <row r="41" spans="2:8" x14ac:dyDescent="0.3">
      <c r="B41" s="71"/>
      <c r="C41" s="71"/>
      <c r="D41" s="71"/>
      <c r="E41" s="16"/>
      <c r="F41" s="16"/>
      <c r="G41" s="6" t="s">
        <v>14</v>
      </c>
      <c r="H41" s="17">
        <f>H39/122*22</f>
        <v>1408092.84</v>
      </c>
    </row>
    <row r="42" spans="2:8" x14ac:dyDescent="0.3">
      <c r="G42" s="18" t="s">
        <v>15</v>
      </c>
      <c r="H42" s="19">
        <f>H39</f>
        <v>7808514.8399999999</v>
      </c>
    </row>
  </sheetData>
  <mergeCells count="22">
    <mergeCell ref="B39:G39"/>
    <mergeCell ref="B40:G40"/>
    <mergeCell ref="B41:D41"/>
    <mergeCell ref="B31:C31"/>
    <mergeCell ref="B32:C32"/>
    <mergeCell ref="B36:C36"/>
    <mergeCell ref="B2:H2"/>
    <mergeCell ref="B29:H29"/>
    <mergeCell ref="B4:H4"/>
    <mergeCell ref="B5:H5"/>
    <mergeCell ref="B23:G23"/>
    <mergeCell ref="F7:H7"/>
    <mergeCell ref="F8:H8"/>
    <mergeCell ref="F9:H9"/>
    <mergeCell ref="B11:H11"/>
    <mergeCell ref="B25:D25"/>
    <mergeCell ref="B13:H13"/>
    <mergeCell ref="B24:G24"/>
    <mergeCell ref="B20:C20"/>
    <mergeCell ref="B9:C9"/>
    <mergeCell ref="B15:C15"/>
    <mergeCell ref="B16:C16"/>
  </mergeCells>
  <phoneticPr fontId="16" type="noConversion"/>
  <pageMargins left="0.7" right="0.7" top="0.75" bottom="0.75" header="0.3" footer="0.3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2026-09-03T12:31:17Z</cp:lastPrinted>
  <dcterms:created xsi:type="dcterms:W3CDTF">2018-06-13T10:11:23Z</dcterms:created>
  <dcterms:modified xsi:type="dcterms:W3CDTF">2026-09-03T12:32:18Z</dcterms:modified>
</cp:coreProperties>
</file>