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Ноябрьск Жилой комплекс\"/>
    </mc:Choice>
  </mc:AlternateContent>
  <xr:revisionPtr revIDLastSave="0" documentId="13_ncr:1_{EBD58B1D-32C3-455D-91A5-D045A73DFACA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8" i="1" l="1"/>
  <c r="F16" i="1" l="1"/>
  <c r="H38" i="1"/>
  <c r="H39" i="1" s="1"/>
  <c r="H40" i="1" s="1"/>
  <c r="F21" i="1" l="1"/>
  <c r="F23" i="1" s="1"/>
  <c r="H23" i="1" s="1"/>
  <c r="F17" i="1"/>
  <c r="F25" i="1"/>
  <c r="H25" i="1" s="1"/>
  <c r="F19" i="1"/>
  <c r="F20" i="1"/>
  <c r="H41" i="1"/>
  <c r="H42" i="1" s="1"/>
  <c r="F22" i="1" l="1"/>
  <c r="H22" i="1" s="1"/>
  <c r="F24" i="1"/>
  <c r="H24" i="1" s="1"/>
  <c r="H20" i="1"/>
  <c r="H19" i="1"/>
  <c r="H21" i="1" l="1"/>
  <c r="G21" i="1" s="1"/>
  <c r="F18" i="1"/>
  <c r="H18" i="1" l="1"/>
  <c r="H17" i="1" l="1"/>
  <c r="H16" i="1" s="1"/>
  <c r="H15" i="1" l="1"/>
  <c r="H26" i="1" s="1"/>
  <c r="H27" i="1" s="1"/>
  <c r="G16" i="1"/>
  <c r="G15" i="1" l="1"/>
  <c r="H28" i="1"/>
  <c r="H29" i="1"/>
</calcChain>
</file>

<file path=xl/sharedStrings.xml><?xml version="1.0" encoding="utf-8"?>
<sst xmlns="http://schemas.openxmlformats.org/spreadsheetml/2006/main" count="59" uniqueCount="45">
  <si>
    <t>Расчет стоимости отделки фасада здания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</si>
  <si>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и проведения монтажных работ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</si>
  <si>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Общая площадь(кв.м.):</t>
  </si>
  <si>
    <t>Дата:</t>
  </si>
  <si>
    <t>№</t>
  </si>
  <si>
    <t>Название материала</t>
  </si>
  <si>
    <t>кол-во</t>
  </si>
  <si>
    <t>цена за ед.</t>
  </si>
  <si>
    <t>Стоимость</t>
  </si>
  <si>
    <t>Объект:</t>
  </si>
  <si>
    <t>шт.</t>
  </si>
  <si>
    <t>п/м</t>
  </si>
  <si>
    <t>коэф. на кв.м.</t>
  </si>
  <si>
    <t>ед. изм</t>
  </si>
  <si>
    <t>При необходимости, Вы можете приобрести дополнительные материалы и услуги:</t>
  </si>
  <si>
    <t>Название материала/услуги</t>
  </si>
  <si>
    <t>м2</t>
  </si>
  <si>
    <t>тел.: +7 (966) 240-66-88, e-mail: info@fssoyuz.ru, сайт: fssoyuz.ru</t>
  </si>
  <si>
    <t>В т.ч. НДС 22%:</t>
  </si>
  <si>
    <t>Итого с НДС 22%:</t>
  </si>
  <si>
    <t>Фасадный дюбель 10x100 (горячеоцинкованный)</t>
  </si>
  <si>
    <t>Ориентировочная стоимость доставки: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</si>
  <si>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</si>
  <si>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Проектирование НФС в соответствии с СП 522</t>
  </si>
  <si>
    <t>ед.изм</t>
  </si>
  <si>
    <t>цена за ед. без НДС</t>
  </si>
  <si>
    <t>Итого за проектирование:</t>
  </si>
  <si>
    <t>Итого за кв.м проектирования:</t>
  </si>
  <si>
    <t>Фасадная система Оцинкованная окрашенная</t>
  </si>
  <si>
    <t>Фасадная система (оцинкованная окрашенная вертикальная)</t>
  </si>
  <si>
    <t>Лента EPDM 60 мм</t>
  </si>
  <si>
    <t>Крепеж</t>
  </si>
  <si>
    <t>Заклепка крепления облицовки с широким усиленным бортиком, 4,8х21 мм, A2/A2, RAL</t>
  </si>
  <si>
    <t>Втулка для крепления фиброцемента</t>
  </si>
  <si>
    <t>Саморез фасадный 4,8х16 мм, антикоррозийное покрытие</t>
  </si>
  <si>
    <t>Итого стоимость фасадной системы с крепежом:</t>
  </si>
  <si>
    <t>Итого стоимость фасадной системы с крепежом за 1 кв.м.:</t>
  </si>
  <si>
    <t>НДС 22% (при необходимости):</t>
  </si>
  <si>
    <t>Фасадная система для облицовки фиброцементными панелями</t>
  </si>
  <si>
    <t>Жилой комплекс (ГП-1, ГП-2, ГП-3, ГП-4, ГП-5), расположенный по адресу: ЯНАО, г.Ноябрьск, часть микрорайона "Б". Жилой дом со встроенно-пристроенной поликлиникой ГП-3 (Этап 3)</t>
  </si>
  <si>
    <t>Термомост для кронштейна KRF KRU 80x80x2,0</t>
  </si>
  <si>
    <t>Кронштейн усиленный KRF KRU 300х80х80х2,0 мм ОЦ ОК</t>
  </si>
  <si>
    <t>Профиль KRF PT 100х50х1,2 мм ОЦ ОК (L=3000)</t>
  </si>
  <si>
    <t>Проектирование фасадной системы для облицовки фиброцементными панелями</t>
  </si>
  <si>
    <t>Разработка рабочего проекта навесной фасадной системы для облицовки фиброцементными панелями в соответствии с СП 522.1325800.2023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</si>
</sst>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10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1" fontId="9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2" fontId="9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14" fontId="7" fillId="0" borderId="0" xfId="0" applyNumberFormat="1" applyFont="1" applyAlignment="1">
      <alignment horizontal="center"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 applyProtection="1">
      <alignment horizontal="left" vertical="center" wrapText="1"/>
      <protection locked="0"/>
    </xf>
    <xf numFmtId="0" fontId="19" fillId="0" borderId="0" xfId="0" applyFont="1" applyAlignment="1">
      <alignment horizontal="right"/>
    </xf>
    <xf numFmtId="164" fontId="8" fillId="2" borderId="12" xfId="0" applyNumberFormat="1" applyFont="1" applyFill="1" applyBorder="1" applyAlignment="1">
      <alignment vertical="center"/>
    </xf>
    <xf numFmtId="0" fontId="9" fillId="0" borderId="13" xfId="0" applyFont="1" applyBorder="1" applyAlignment="1" applyProtection="1">
      <alignment horizontal="center" vertical="center" wrapText="1"/>
      <protection locked="0"/>
    </xf>
    <xf numFmtId="2" fontId="9" fillId="0" borderId="13" xfId="0" applyNumberFormat="1" applyFont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>
      <alignment horizontal="center" vertical="center" wrapText="1"/>
    </xf>
    <xf numFmtId="44" fontId="9" fillId="0" borderId="14" xfId="1" applyFont="1" applyBorder="1" applyAlignment="1" applyProtection="1">
      <alignment horizontal="right" vertical="center" wrapText="1"/>
      <protection locked="0"/>
    </xf>
    <xf numFmtId="0" fontId="9" fillId="0" borderId="5" xfId="2" applyFont="1" applyBorder="1" applyAlignment="1" applyProtection="1">
      <alignment horizontal="left" vertical="center" wrapText="1"/>
      <protection locked="0"/>
    </xf>
    <xf numFmtId="44" fontId="9" fillId="0" borderId="5" xfId="1" applyFont="1" applyBorder="1" applyAlignment="1" applyProtection="1">
      <alignment horizontal="right" vertical="center" wrapText="1"/>
      <protection locked="0"/>
    </xf>
    <xf numFmtId="164" fontId="20" fillId="0" borderId="5" xfId="1" applyNumberFormat="1" applyFont="1" applyFill="1" applyBorder="1" applyAlignment="1">
      <alignment vertical="center"/>
    </xf>
    <xf numFmtId="164" fontId="20" fillId="0" borderId="5" xfId="0" applyNumberFormat="1" applyFont="1" applyBorder="1" applyAlignment="1">
      <alignment vertical="center"/>
    </xf>
    <xf numFmtId="0" fontId="13" fillId="0" borderId="15" xfId="0" applyFont="1" applyBorder="1" applyAlignment="1">
      <alignment horizontal="left" vertical="center" wrapText="1"/>
    </xf>
    <xf numFmtId="2" fontId="9" fillId="0" borderId="16" xfId="0" applyNumberFormat="1" applyFont="1" applyBorder="1" applyAlignment="1" applyProtection="1">
      <alignment horizontal="center" vertical="center" wrapText="1"/>
      <protection locked="0"/>
    </xf>
    <xf numFmtId="49" fontId="5" fillId="0" borderId="19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20" xfId="0" applyNumberFormat="1" applyFont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horizontal="center" vertical="center" wrapText="1"/>
    </xf>
    <xf numFmtId="164" fontId="10" fillId="3" borderId="20" xfId="0" applyNumberFormat="1" applyFont="1" applyFill="1" applyBorder="1" applyAlignment="1">
      <alignment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2" applyFont="1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2" fontId="9" fillId="0" borderId="4" xfId="0" applyNumberFormat="1" applyFont="1" applyBorder="1" applyAlignment="1" applyProtection="1">
      <alignment horizontal="center" vertical="center" wrapText="1"/>
      <protection locked="0"/>
    </xf>
    <xf numFmtId="2" fontId="9" fillId="0" borderId="23" xfId="0" applyNumberFormat="1" applyFont="1" applyBorder="1" applyAlignment="1" applyProtection="1">
      <alignment horizontal="center" vertical="center" wrapText="1"/>
      <protection locked="0"/>
    </xf>
    <xf numFmtId="44" fontId="9" fillId="0" borderId="21" xfId="1" applyFont="1" applyBorder="1" applyAlignment="1" applyProtection="1">
      <alignment horizontal="right" vertical="center" wrapText="1"/>
      <protection locked="0"/>
    </xf>
    <xf numFmtId="0" fontId="11" fillId="4" borderId="7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vertical="center" wrapText="1"/>
    </xf>
    <xf numFmtId="2" fontId="11" fillId="4" borderId="7" xfId="0" applyNumberFormat="1" applyFont="1" applyFill="1" applyBorder="1" applyAlignment="1">
      <alignment horizontal="center" vertical="center" wrapText="1"/>
    </xf>
    <xf numFmtId="164" fontId="11" fillId="4" borderId="8" xfId="0" applyNumberFormat="1" applyFont="1" applyFill="1" applyBorder="1" applyAlignment="1">
      <alignment vertical="center" wrapText="1"/>
    </xf>
    <xf numFmtId="0" fontId="13" fillId="0" borderId="5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 applyProtection="1">
      <alignment horizontal="left" vertical="center" wrapText="1"/>
      <protection locked="0"/>
    </xf>
    <xf numFmtId="0" fontId="9" fillId="0" borderId="25" xfId="0" applyFont="1" applyBorder="1" applyAlignment="1" applyProtection="1">
      <alignment horizontal="center" vertical="center" wrapText="1"/>
      <protection locked="0"/>
    </xf>
    <xf numFmtId="2" fontId="9" fillId="0" borderId="25" xfId="0" applyNumberFormat="1" applyFont="1" applyBorder="1" applyAlignment="1" applyProtection="1">
      <alignment horizontal="center" vertical="center" wrapText="1"/>
      <protection locked="0"/>
    </xf>
    <xf numFmtId="1" fontId="9" fillId="0" borderId="25" xfId="0" applyNumberFormat="1" applyFont="1" applyBorder="1" applyAlignment="1" applyProtection="1">
      <alignment horizontal="center" vertical="center" wrapText="1"/>
      <protection locked="0"/>
    </xf>
    <xf numFmtId="164" fontId="9" fillId="0" borderId="26" xfId="1" applyNumberFormat="1" applyFont="1" applyBorder="1" applyAlignment="1" applyProtection="1">
      <alignment horizontal="right" vertical="center" wrapText="1"/>
      <protection locked="0"/>
    </xf>
    <xf numFmtId="0" fontId="9" fillId="0" borderId="15" xfId="0" applyFont="1" applyBorder="1" applyAlignment="1">
      <alignment horizontal="center" vertical="center" wrapText="1"/>
    </xf>
    <xf numFmtId="164" fontId="9" fillId="0" borderId="16" xfId="1" applyNumberFormat="1" applyFont="1" applyBorder="1" applyAlignment="1" applyProtection="1">
      <alignment horizontal="right" vertical="center" wrapText="1"/>
      <protection locked="0"/>
    </xf>
    <xf numFmtId="44" fontId="9" fillId="0" borderId="16" xfId="1" applyFont="1" applyBorder="1" applyAlignment="1" applyProtection="1">
      <alignment horizontal="right" vertical="center" wrapText="1"/>
      <protection locked="0"/>
    </xf>
    <xf numFmtId="0" fontId="9" fillId="0" borderId="17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44" fontId="9" fillId="0" borderId="18" xfId="1" applyFont="1" applyBorder="1" applyAlignment="1" applyProtection="1">
      <alignment horizontal="right" vertical="center" wrapText="1"/>
      <protection locked="0"/>
    </xf>
    <xf numFmtId="4" fontId="10" fillId="3" borderId="9" xfId="0" applyNumberFormat="1" applyFont="1" applyFill="1" applyBorder="1" applyAlignment="1">
      <alignment horizontal="center" vertical="center" wrapText="1"/>
    </xf>
    <xf numFmtId="4" fontId="11" fillId="4" borderId="7" xfId="0" applyNumberFormat="1" applyFont="1" applyFill="1" applyBorder="1" applyAlignment="1">
      <alignment horizontal="center" vertical="center" wrapText="1"/>
    </xf>
    <xf numFmtId="1" fontId="9" fillId="0" borderId="5" xfId="0" applyNumberFormat="1" applyFont="1" applyBorder="1" applyAlignment="1" applyProtection="1">
      <alignment horizontal="center" vertical="center" wrapText="1"/>
      <protection locked="0"/>
    </xf>
    <xf numFmtId="1" fontId="9" fillId="0" borderId="13" xfId="0" applyNumberFormat="1" applyFont="1" applyBorder="1" applyAlignment="1" applyProtection="1">
      <alignment horizontal="center" vertical="center" wrapText="1"/>
      <protection locked="0"/>
    </xf>
    <xf numFmtId="2" fontId="20" fillId="0" borderId="5" xfId="0" applyNumberFormat="1" applyFont="1" applyBorder="1" applyAlignment="1">
      <alignment horizontal="right" vertical="center"/>
    </xf>
    <xf numFmtId="49" fontId="15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0" xfId="0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right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7</xdr:row>
      <xdr:rowOff>757349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42"/>
  <sheetViews>
    <sheetView tabSelected="1" view="pageBreakPreview" zoomScaleNormal="100" zoomScaleSheetLayoutView="100" workbookViewId="0">
      <selection activeCell="B39" sqref="B39:G39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7.44140625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76" t="s">
        <v>22</v>
      </c>
      <c r="C2" s="76"/>
      <c r="D2" s="76"/>
      <c r="E2" s="76"/>
      <c r="F2" s="76"/>
      <c r="G2" s="76"/>
      <c r="H2" s="76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78" t="s">
        <v>0</v>
      </c>
      <c r="C4" s="78"/>
      <c r="D4" s="78"/>
      <c r="E4" s="78"/>
      <c r="F4" s="78"/>
      <c r="G4" s="78"/>
      <c r="H4" s="78"/>
      <c r="I4" s="1"/>
    </row>
    <row r="5" spans="1:9" ht="75.75" customHeight="1" x14ac:dyDescent="0.3">
      <c r="A5" s="1"/>
      <c r="B5" s="79" t="s">
        <v>1</v>
      </c>
      <c r="C5" s="79"/>
      <c r="D5" s="79"/>
      <c r="E5" s="79"/>
      <c r="F5" s="79"/>
      <c r="G5" s="79"/>
      <c r="H5" s="79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2</v>
      </c>
      <c r="F7" s="82">
        <v>3147.07</v>
      </c>
      <c r="G7" s="83"/>
      <c r="H7" s="84"/>
      <c r="I7" s="1"/>
    </row>
    <row r="8" spans="1:9" ht="78.599999999999994" customHeight="1" thickBot="1" x14ac:dyDescent="0.35">
      <c r="A8" s="1"/>
      <c r="B8" s="4"/>
      <c r="C8" s="5"/>
      <c r="D8" s="1"/>
      <c r="E8" s="6" t="s">
        <v>9</v>
      </c>
      <c r="F8" s="85" t="s">
        <v>39</v>
      </c>
      <c r="G8" s="86"/>
      <c r="H8" s="87"/>
      <c r="I8" s="1"/>
    </row>
    <row r="9" spans="1:9" ht="15" thickBot="1" x14ac:dyDescent="0.35">
      <c r="A9" s="1"/>
      <c r="B9" s="99"/>
      <c r="C9" s="99"/>
      <c r="D9" s="9"/>
      <c r="E9" s="10" t="s">
        <v>3</v>
      </c>
      <c r="F9" s="88">
        <v>46267</v>
      </c>
      <c r="G9" s="89"/>
      <c r="H9" s="90"/>
      <c r="I9" s="1"/>
    </row>
    <row r="10" spans="1:9" x14ac:dyDescent="0.3">
      <c r="A10" s="1"/>
      <c r="B10" s="7"/>
      <c r="C10" s="8"/>
      <c r="D10" s="9"/>
      <c r="E10" s="10"/>
      <c r="F10" s="21"/>
      <c r="G10" s="21"/>
      <c r="H10" s="21"/>
      <c r="I10" s="1"/>
    </row>
    <row r="11" spans="1:9" x14ac:dyDescent="0.3">
      <c r="A11" s="1"/>
      <c r="B11" s="91" t="s">
        <v>17</v>
      </c>
      <c r="C11" s="91"/>
      <c r="D11" s="91"/>
      <c r="E11" s="91"/>
      <c r="F11" s="91"/>
      <c r="G11" s="91"/>
      <c r="H11" s="91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93" t="s">
        <v>29</v>
      </c>
      <c r="C13" s="94"/>
      <c r="D13" s="94"/>
      <c r="E13" s="94"/>
      <c r="F13" s="94"/>
      <c r="G13" s="94"/>
      <c r="H13" s="94"/>
      <c r="I13" s="1"/>
    </row>
    <row r="14" spans="1:9" ht="28.2" thickBot="1" x14ac:dyDescent="0.35">
      <c r="A14" s="1"/>
      <c r="B14" s="39" t="s">
        <v>4</v>
      </c>
      <c r="C14" s="40" t="s">
        <v>5</v>
      </c>
      <c r="D14" s="41" t="s">
        <v>13</v>
      </c>
      <c r="E14" s="41" t="s">
        <v>12</v>
      </c>
      <c r="F14" s="41" t="s">
        <v>6</v>
      </c>
      <c r="G14" s="41" t="s">
        <v>7</v>
      </c>
      <c r="H14" s="42" t="s">
        <v>8</v>
      </c>
      <c r="I14" s="1"/>
    </row>
    <row r="15" spans="1:9" ht="15" thickBot="1" x14ac:dyDescent="0.35">
      <c r="A15" s="1"/>
      <c r="B15" s="100" t="s">
        <v>38</v>
      </c>
      <c r="C15" s="101"/>
      <c r="D15" s="43" t="s">
        <v>16</v>
      </c>
      <c r="E15" s="44"/>
      <c r="F15" s="45">
        <v>3147.07</v>
      </c>
      <c r="G15" s="70">
        <f>H15/F15</f>
        <v>750.0746821646801</v>
      </c>
      <c r="H15" s="46">
        <f>H16+H21</f>
        <v>2360537.5299999998</v>
      </c>
      <c r="I15" s="1"/>
    </row>
    <row r="16" spans="1:9" ht="15.75" customHeight="1" thickBot="1" x14ac:dyDescent="0.35">
      <c r="A16" s="1"/>
      <c r="B16" s="97" t="s">
        <v>28</v>
      </c>
      <c r="C16" s="98"/>
      <c r="D16" s="53" t="s">
        <v>16</v>
      </c>
      <c r="E16" s="54"/>
      <c r="F16" s="55">
        <f>F15</f>
        <v>3147.07</v>
      </c>
      <c r="G16" s="71">
        <f>H16/F16</f>
        <v>528.36018264608026</v>
      </c>
      <c r="H16" s="56">
        <f>SUM(H17:H20)</f>
        <v>1662786.48</v>
      </c>
      <c r="I16" s="1"/>
    </row>
    <row r="17" spans="1:9" x14ac:dyDescent="0.3">
      <c r="A17" s="1"/>
      <c r="B17" s="47">
        <v>1</v>
      </c>
      <c r="C17" s="48" t="s">
        <v>41</v>
      </c>
      <c r="D17" s="49" t="s">
        <v>10</v>
      </c>
      <c r="E17" s="50">
        <v>1.2</v>
      </c>
      <c r="F17" s="14">
        <f>ROUNDUP(E17*F16,0)</f>
        <v>3777</v>
      </c>
      <c r="G17" s="51">
        <v>114.43</v>
      </c>
      <c r="H17" s="52">
        <f>F17*G17</f>
        <v>432202.11000000004</v>
      </c>
      <c r="I17" s="1"/>
    </row>
    <row r="18" spans="1:9" x14ac:dyDescent="0.3">
      <c r="A18" s="1"/>
      <c r="B18" s="31">
        <v>2</v>
      </c>
      <c r="C18" s="37" t="s">
        <v>40</v>
      </c>
      <c r="D18" s="15" t="s">
        <v>10</v>
      </c>
      <c r="E18" s="16">
        <v>1.2</v>
      </c>
      <c r="F18" s="72">
        <f>F17</f>
        <v>3777</v>
      </c>
      <c r="G18" s="38">
        <v>6.81</v>
      </c>
      <c r="H18" s="32">
        <f t="shared" ref="H18:H20" si="0">F18*G18</f>
        <v>25721.37</v>
      </c>
      <c r="I18" s="1"/>
    </row>
    <row r="19" spans="1:9" x14ac:dyDescent="0.3">
      <c r="A19" s="1"/>
      <c r="B19" s="31">
        <v>3</v>
      </c>
      <c r="C19" s="37" t="s">
        <v>42</v>
      </c>
      <c r="D19" s="15" t="s">
        <v>11</v>
      </c>
      <c r="E19" s="16">
        <v>1.2</v>
      </c>
      <c r="F19" s="72">
        <f>ROUNDUP(E19*F16/3,0)*3</f>
        <v>3777</v>
      </c>
      <c r="G19" s="38">
        <v>288.5</v>
      </c>
      <c r="H19" s="32">
        <f t="shared" si="0"/>
        <v>1089664.5</v>
      </c>
      <c r="I19" s="1"/>
    </row>
    <row r="20" spans="1:9" ht="15" thickBot="1" x14ac:dyDescent="0.35">
      <c r="A20" s="1"/>
      <c r="B20" s="31">
        <v>4</v>
      </c>
      <c r="C20" s="37" t="s">
        <v>30</v>
      </c>
      <c r="D20" s="15" t="s">
        <v>11</v>
      </c>
      <c r="E20" s="16">
        <v>1.2</v>
      </c>
      <c r="F20" s="72">
        <f>ROUNDUP(E20*F16/3,0)*3</f>
        <v>3777</v>
      </c>
      <c r="G20" s="38">
        <v>30.5</v>
      </c>
      <c r="H20" s="32">
        <f t="shared" si="0"/>
        <v>115198.5</v>
      </c>
      <c r="I20" s="1"/>
    </row>
    <row r="21" spans="1:9" ht="15" thickBot="1" x14ac:dyDescent="0.35">
      <c r="A21" s="1"/>
      <c r="B21" s="97" t="s">
        <v>31</v>
      </c>
      <c r="C21" s="98"/>
      <c r="D21" s="53" t="s">
        <v>16</v>
      </c>
      <c r="E21" s="54"/>
      <c r="F21" s="55">
        <f>F16</f>
        <v>3147.07</v>
      </c>
      <c r="G21" s="71">
        <f>H21/F21</f>
        <v>221.71449951859981</v>
      </c>
      <c r="H21" s="56">
        <f>SUM(H22:H25)</f>
        <v>697751.04999999993</v>
      </c>
      <c r="I21" s="1"/>
    </row>
    <row r="22" spans="1:9" x14ac:dyDescent="0.3">
      <c r="A22" s="1"/>
      <c r="B22" s="58">
        <v>1</v>
      </c>
      <c r="C22" s="59" t="s">
        <v>20</v>
      </c>
      <c r="D22" s="60" t="s">
        <v>10</v>
      </c>
      <c r="E22" s="61">
        <v>1.2</v>
      </c>
      <c r="F22" s="62">
        <f>ROUNDUP(E22*F21,0)</f>
        <v>3777</v>
      </c>
      <c r="G22" s="61">
        <v>27.5</v>
      </c>
      <c r="H22" s="63">
        <f>F22*G22</f>
        <v>103867.5</v>
      </c>
      <c r="I22" s="1"/>
    </row>
    <row r="23" spans="1:9" x14ac:dyDescent="0.3">
      <c r="A23" s="1"/>
      <c r="B23" s="64">
        <v>2</v>
      </c>
      <c r="C23" s="26" t="s">
        <v>34</v>
      </c>
      <c r="D23" s="15" t="s">
        <v>10</v>
      </c>
      <c r="E23" s="16">
        <v>2.4</v>
      </c>
      <c r="F23" s="14">
        <f>ROUNDUP(E23*F21,0)</f>
        <v>7553</v>
      </c>
      <c r="G23" s="16">
        <v>4.9000000000000004</v>
      </c>
      <c r="H23" s="65">
        <f>F23*G23</f>
        <v>37009.700000000004</v>
      </c>
      <c r="I23" s="1"/>
    </row>
    <row r="24" spans="1:9" ht="27.6" x14ac:dyDescent="0.3">
      <c r="A24" s="1"/>
      <c r="B24" s="64">
        <v>3</v>
      </c>
      <c r="C24" s="57" t="s">
        <v>32</v>
      </c>
      <c r="D24" s="15" t="s">
        <v>10</v>
      </c>
      <c r="E24" s="16">
        <v>13.9</v>
      </c>
      <c r="F24" s="72">
        <f>ROUNDUP(E24*F21,0)</f>
        <v>43745</v>
      </c>
      <c r="G24" s="16">
        <v>8.9</v>
      </c>
      <c r="H24" s="66">
        <f t="shared" ref="H24:H25" si="1">F24*G24</f>
        <v>389330.5</v>
      </c>
      <c r="I24" s="1"/>
    </row>
    <row r="25" spans="1:9" ht="15" thickBot="1" x14ac:dyDescent="0.35">
      <c r="A25" s="1"/>
      <c r="B25" s="67">
        <v>4</v>
      </c>
      <c r="C25" s="68" t="s">
        <v>33</v>
      </c>
      <c r="D25" s="29" t="s">
        <v>10</v>
      </c>
      <c r="E25" s="30">
        <v>13.9</v>
      </c>
      <c r="F25" s="73">
        <f>ROUNDUP(E25*F21,0)</f>
        <v>43745</v>
      </c>
      <c r="G25" s="30">
        <v>3.83</v>
      </c>
      <c r="H25" s="69">
        <f t="shared" si="1"/>
        <v>167543.35</v>
      </c>
      <c r="I25" s="1"/>
    </row>
    <row r="26" spans="1:9" ht="18.600000000000001" thickBot="1" x14ac:dyDescent="0.35">
      <c r="A26" s="1"/>
      <c r="B26" s="80" t="s">
        <v>35</v>
      </c>
      <c r="C26" s="81"/>
      <c r="D26" s="81"/>
      <c r="E26" s="81"/>
      <c r="F26" s="81"/>
      <c r="G26" s="81"/>
      <c r="H26" s="28">
        <f>H15</f>
        <v>2360537.5299999998</v>
      </c>
      <c r="I26" s="1"/>
    </row>
    <row r="27" spans="1:9" ht="18.600000000000001" thickBot="1" x14ac:dyDescent="0.35">
      <c r="A27" s="1"/>
      <c r="B27" s="95" t="s">
        <v>36</v>
      </c>
      <c r="C27" s="96"/>
      <c r="D27" s="96"/>
      <c r="E27" s="96"/>
      <c r="F27" s="96"/>
      <c r="G27" s="96"/>
      <c r="H27" s="22">
        <f>H26/(F15)</f>
        <v>750.0746821646801</v>
      </c>
      <c r="I27" s="1"/>
    </row>
    <row r="28" spans="1:9" x14ac:dyDescent="0.3">
      <c r="A28" s="1"/>
      <c r="B28" s="92"/>
      <c r="C28" s="92"/>
      <c r="D28" s="92"/>
      <c r="E28" s="17"/>
      <c r="F28" s="17"/>
      <c r="G28" s="6" t="s">
        <v>18</v>
      </c>
      <c r="H28" s="18">
        <f>H26/122*22</f>
        <v>425670.7021311475</v>
      </c>
      <c r="I28" s="1"/>
    </row>
    <row r="29" spans="1:9" x14ac:dyDescent="0.3">
      <c r="G29" s="19" t="s">
        <v>19</v>
      </c>
      <c r="H29" s="20">
        <f>H26</f>
        <v>2360537.5299999998</v>
      </c>
    </row>
    <row r="30" spans="1:9" x14ac:dyDescent="0.3">
      <c r="G30" s="27" t="s">
        <v>21</v>
      </c>
      <c r="H30" s="20">
        <v>250000</v>
      </c>
    </row>
    <row r="33" spans="2:8" ht="15.6" x14ac:dyDescent="0.3">
      <c r="B33" s="77" t="s">
        <v>14</v>
      </c>
      <c r="C33" s="77"/>
      <c r="D33" s="77"/>
      <c r="E33" s="77"/>
      <c r="F33" s="77"/>
      <c r="G33" s="77"/>
      <c r="H33" s="77"/>
    </row>
    <row r="35" spans="2:8" ht="18" x14ac:dyDescent="0.3">
      <c r="B35" s="75" t="s">
        <v>23</v>
      </c>
      <c r="C35" s="75"/>
      <c r="D35" s="75"/>
      <c r="E35" s="75"/>
      <c r="F35" s="75"/>
      <c r="G35" s="75"/>
      <c r="H35" s="75"/>
    </row>
    <row r="36" spans="2:8" ht="27.6" x14ac:dyDescent="0.3">
      <c r="B36" s="23" t="s">
        <v>4</v>
      </c>
      <c r="C36" s="24" t="s">
        <v>15</v>
      </c>
      <c r="D36" s="23" t="s">
        <v>24</v>
      </c>
      <c r="E36" s="23" t="s">
        <v>12</v>
      </c>
      <c r="F36" s="23" t="s">
        <v>6</v>
      </c>
      <c r="G36" s="23" t="s">
        <v>25</v>
      </c>
      <c r="H36" s="23" t="s">
        <v>8</v>
      </c>
    </row>
    <row r="37" spans="2:8" x14ac:dyDescent="0.3">
      <c r="B37" s="102" t="s">
        <v>43</v>
      </c>
      <c r="C37" s="102"/>
      <c r="D37" s="102"/>
      <c r="E37" s="102"/>
      <c r="F37" s="102"/>
      <c r="G37" s="102"/>
      <c r="H37" s="102"/>
    </row>
    <row r="38" spans="2:8" ht="41.4" x14ac:dyDescent="0.3">
      <c r="B38" s="25">
        <v>1</v>
      </c>
      <c r="C38" s="33" t="s">
        <v>44</v>
      </c>
      <c r="D38" s="15" t="s">
        <v>16</v>
      </c>
      <c r="E38" s="16">
        <v>1</v>
      </c>
      <c r="F38" s="50">
        <f>F7</f>
        <v>3147.07</v>
      </c>
      <c r="G38" s="16">
        <v>90</v>
      </c>
      <c r="H38" s="34">
        <f>F38*G38</f>
        <v>283236.3</v>
      </c>
    </row>
    <row r="39" spans="2:8" x14ac:dyDescent="0.3">
      <c r="B39" s="74" t="s">
        <v>26</v>
      </c>
      <c r="C39" s="74"/>
      <c r="D39" s="74"/>
      <c r="E39" s="74"/>
      <c r="F39" s="74"/>
      <c r="G39" s="74"/>
      <c r="H39" s="35">
        <f>SUM(H38:H38)</f>
        <v>283236.3</v>
      </c>
    </row>
    <row r="40" spans="2:8" x14ac:dyDescent="0.3">
      <c r="B40" s="74" t="s">
        <v>27</v>
      </c>
      <c r="C40" s="74"/>
      <c r="D40" s="74"/>
      <c r="E40" s="74"/>
      <c r="F40" s="74"/>
      <c r="G40" s="74"/>
      <c r="H40" s="36">
        <f>H39/F7</f>
        <v>89.999999999999986</v>
      </c>
    </row>
    <row r="41" spans="2:8" x14ac:dyDescent="0.3">
      <c r="G41" s="6" t="s">
        <v>37</v>
      </c>
      <c r="H41" s="18">
        <f>H39*0.22</f>
        <v>62311.985999999997</v>
      </c>
    </row>
    <row r="42" spans="2:8" x14ac:dyDescent="0.3">
      <c r="G42" s="19" t="s">
        <v>19</v>
      </c>
      <c r="H42" s="20">
        <f>H39+H41</f>
        <v>345548.28599999996</v>
      </c>
    </row>
  </sheetData>
  <mergeCells count="20">
    <mergeCell ref="B15:C15"/>
    <mergeCell ref="B16:C16"/>
    <mergeCell ref="B37:H37"/>
    <mergeCell ref="B39:G39"/>
    <mergeCell ref="B40:G40"/>
    <mergeCell ref="B35:H35"/>
    <mergeCell ref="B2:H2"/>
    <mergeCell ref="B33:H33"/>
    <mergeCell ref="B4:H4"/>
    <mergeCell ref="B5:H5"/>
    <mergeCell ref="B26:G26"/>
    <mergeCell ref="F7:H7"/>
    <mergeCell ref="F8:H8"/>
    <mergeCell ref="F9:H9"/>
    <mergeCell ref="B11:H11"/>
    <mergeCell ref="B28:D28"/>
    <mergeCell ref="B13:H13"/>
    <mergeCell ref="B27:G27"/>
    <mergeCell ref="B21:C21"/>
    <mergeCell ref="B9:C9"/>
  </mergeCells>
  <phoneticPr fontId="18" type="noConversion"/>
  <pageMargins left="0.7" right="0.7" top="0.75" bottom="0.75" header="0.3" footer="0.3"/>
  <pageSetup paperSize="9" scale="7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2026-08-24T09:09:40Z</cp:lastPrinted>
  <dcterms:created xsi:type="dcterms:W3CDTF">2018-06-13T10:11:23Z</dcterms:created>
  <dcterms:modified xsi:type="dcterms:W3CDTF">2026-09-02T12:25:14Z</dcterms:modified>
</cp:coreProperties>
</file>