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Продажи\ЦКБ Гражданской авиации Москва\"/>
    </mc:Choice>
  </mc:AlternateContent>
  <xr:revisionPtr revIDLastSave="0" documentId="13_ncr:1_{63E2634E-AD66-40D6-BDB9-F9551864094B}" xr6:coauthVersionLast="47" xr6:coauthVersionMax="47" xr10:uidLastSave="{00000000-0000-0000-0000-000000000000}"/>
  <bookViews>
    <workbookView xWindow="-108" yWindow="-108" windowWidth="30936" windowHeight="16896" xr2:uid="{EFD63668-B655-427F-BDB3-0B8CEE2D4B6A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2" i="1" l="1"/>
  <c r="F7" i="1"/>
  <c r="E53" i="1"/>
  <c r="E52" i="1"/>
  <c r="E51" i="1"/>
  <c r="F45" i="1"/>
  <c r="E40" i="1"/>
  <c r="E39" i="1"/>
  <c r="E38" i="1"/>
  <c r="F32" i="1"/>
  <c r="H19" i="1"/>
  <c r="F19" i="1"/>
  <c r="E25" i="1"/>
  <c r="E27" i="1"/>
  <c r="E26" i="1"/>
  <c r="F46" i="1" l="1"/>
  <c r="H46" i="1" s="1"/>
  <c r="F42" i="1"/>
  <c r="H45" i="1" s="1"/>
  <c r="F33" i="1"/>
  <c r="H33" i="1" s="1"/>
  <c r="F29" i="1"/>
  <c r="H32" i="1" s="1"/>
  <c r="F48" i="1" l="1"/>
  <c r="H48" i="1" s="1"/>
  <c r="F43" i="1"/>
  <c r="F49" i="1"/>
  <c r="F47" i="1"/>
  <c r="H47" i="1" s="1"/>
  <c r="F34" i="1"/>
  <c r="H34" i="1" s="1"/>
  <c r="F36" i="1"/>
  <c r="F35" i="1"/>
  <c r="H35" i="1" s="1"/>
  <c r="F30" i="1"/>
  <c r="F51" i="1" l="1"/>
  <c r="H51" i="1" s="1"/>
  <c r="F50" i="1"/>
  <c r="H50" i="1" s="1"/>
  <c r="F52" i="1"/>
  <c r="H52" i="1" s="1"/>
  <c r="F53" i="1"/>
  <c r="H53" i="1" s="1"/>
  <c r="H43" i="1"/>
  <c r="F44" i="1"/>
  <c r="H44" i="1" s="1"/>
  <c r="F31" i="1"/>
  <c r="H31" i="1" s="1"/>
  <c r="H30" i="1"/>
  <c r="F38" i="1"/>
  <c r="H38" i="1" s="1"/>
  <c r="F37" i="1"/>
  <c r="H37" i="1" s="1"/>
  <c r="F40" i="1"/>
  <c r="H40" i="1" s="1"/>
  <c r="F39" i="1"/>
  <c r="H39" i="1" s="1"/>
  <c r="H49" i="1" l="1"/>
  <c r="G49" i="1" s="1"/>
  <c r="H29" i="1"/>
  <c r="G29" i="1" s="1"/>
  <c r="H36" i="1"/>
  <c r="G36" i="1" s="1"/>
  <c r="H41" i="1" l="1"/>
  <c r="G41" i="1" s="1"/>
  <c r="G42" i="1"/>
  <c r="H28" i="1"/>
  <c r="G28" i="1" s="1"/>
  <c r="F21" i="1" l="1"/>
  <c r="H21" i="1" l="1"/>
  <c r="F66" i="1" l="1"/>
  <c r="F16" i="1" l="1"/>
  <c r="H66" i="1"/>
  <c r="H67" i="1" s="1"/>
  <c r="H68" i="1" s="1"/>
  <c r="F22" i="1" l="1"/>
  <c r="F23" i="1"/>
  <c r="F17" i="1"/>
  <c r="F20" i="1"/>
  <c r="H69" i="1"/>
  <c r="H70" i="1" s="1"/>
  <c r="F24" i="1" l="1"/>
  <c r="F27" i="1"/>
  <c r="H27" i="1" s="1"/>
  <c r="F26" i="1"/>
  <c r="H26" i="1" s="1"/>
  <c r="F25" i="1"/>
  <c r="H25" i="1" s="1"/>
  <c r="H24" i="1"/>
  <c r="H22" i="1"/>
  <c r="H20" i="1"/>
  <c r="H23" i="1" l="1"/>
  <c r="G23" i="1" s="1"/>
  <c r="F18" i="1"/>
  <c r="H18" i="1" l="1"/>
  <c r="H17" i="1" l="1"/>
  <c r="H16" i="1" s="1"/>
  <c r="H15" i="1" l="1"/>
  <c r="H54" i="1" s="1"/>
  <c r="H55" i="1" s="1"/>
  <c r="G16" i="1"/>
  <c r="G15" i="1" l="1"/>
  <c r="H56" i="1"/>
  <c r="H57" i="1"/>
</calcChain>
</file>

<file path=xl/sharedStrings.xml><?xml version="1.0" encoding="utf-8"?>
<sst xmlns="http://schemas.openxmlformats.org/spreadsheetml/2006/main" count="115" uniqueCount="50">
  <si>
    <t>Расчет стоимости отделки фасада здания</t>
  </si>
  <si>
    <r>
      <t xml:space="preserve"> Спецификация дана по усредненным показателям, с учетом коэффициентов на обрезь без учета обрамления окон и дверей. При монтаже возможны некоторые изменения в количестве облицовочных материалов и комплектующих. Для расчета точного количества материалов и проведения монтажных работ </t>
    </r>
    <r>
      <rPr>
        <b/>
        <sz val="12"/>
        <color theme="1"/>
        <rFont val="Calibri"/>
        <family val="2"/>
        <scheme val="minor"/>
      </rPr>
      <t>необходима разработка рабочего проекта</t>
    </r>
    <r>
      <rPr>
        <sz val="12"/>
        <color theme="1"/>
        <rFont val="Calibri"/>
        <family val="2"/>
        <scheme val="minor"/>
      </rPr>
      <t>.</t>
    </r>
  </si>
  <si>
    <t>Общая площадь(кв.м.):</t>
  </si>
  <si>
    <t>Дата:</t>
  </si>
  <si>
    <t>№</t>
  </si>
  <si>
    <t>Название материала</t>
  </si>
  <si>
    <t>кол-во</t>
  </si>
  <si>
    <t>цена за ед.</t>
  </si>
  <si>
    <t>Стоимость</t>
  </si>
  <si>
    <t>Объект:</t>
  </si>
  <si>
    <t>шт.</t>
  </si>
  <si>
    <t>п/м</t>
  </si>
  <si>
    <t>коэф. на кв.м.</t>
  </si>
  <si>
    <t>ед. изм</t>
  </si>
  <si>
    <t>При необходимости, Вы можете приобрести дополнительные материалы и услуги:</t>
  </si>
  <si>
    <t>Название материала/услуги</t>
  </si>
  <si>
    <t>м2</t>
  </si>
  <si>
    <t>тел.: +7 (966) 240-66-88, e-mail: info@fssoyuz.ru, сайт: fssoyuz.ru</t>
  </si>
  <si>
    <t>В т.ч. НДС 22%:</t>
  </si>
  <si>
    <t>Итого с НДС 22%:</t>
  </si>
  <si>
    <t>Фасадный дюбель 10x100 (горячеоцинкованный)</t>
  </si>
  <si>
    <t>Ориентировочная стоимость доставки:</t>
  </si>
  <si>
    <t>ООО "ПСК КРАФТЦ"   420005, Республика Татарстан, г.Казань, ул. Южно-Промышленная, дом 20, офис 10
ИНН: 1660337531   КПП: 165901001   ОГРН: 1191690090680
ФИЛИАЛ "ЦЕНТРАЛЬНЫЙ" БАНКА ВТБ (ПАО)   БИК: 044525411   К/С: 30101810145250000411   Р/С: 40702810516110001243
e-mail: info@kraftz.ru   www.kraftz.ru   тел: 8 (800) 201-88-57</t>
  </si>
  <si>
    <t>Проектирование НФС в соответствии с СП 522</t>
  </si>
  <si>
    <t>ед.изм</t>
  </si>
  <si>
    <t>цена за ед. без НДС</t>
  </si>
  <si>
    <t>Итого за проектирование:</t>
  </si>
  <si>
    <t>Итого за кв.м проектирования:</t>
  </si>
  <si>
    <t>Фасадная система Оцинкованная окрашенная</t>
  </si>
  <si>
    <t>Крепеж</t>
  </si>
  <si>
    <t>Саморез фасадный 4,8х16 мм, антикоррозийное покрытие</t>
  </si>
  <si>
    <t>Итого стоимость фасадной системы с крепежом:</t>
  </si>
  <si>
    <t>Итого стоимость фасадной системы с крепежом за 1 кв.м.:</t>
  </si>
  <si>
    <t>Заклепка фасадная 4,8х10 мм, A2/A2</t>
  </si>
  <si>
    <t>НДС 22% (при необходимости):</t>
  </si>
  <si>
    <t>Профиль гнутый У 60х40х1,2 ОЦ ОК (L=3000)</t>
  </si>
  <si>
    <t>Салазка 1,2 нерж. сталь</t>
  </si>
  <si>
    <t>Икля 1,2 нерж. сталь</t>
  </si>
  <si>
    <t>Заклепка фасадная 4,8х16 мм, A2/A2</t>
  </si>
  <si>
    <t>Капитальной ремонт фасадов здания Федерального бюджетного учреждения «Центральная клиническая больница гражданской авиации» (корпусов: «А», «Б», «В», «Г» и Ядро), расположенных по адресу: г. Москва, Иваньковское ш., д.7</t>
  </si>
  <si>
    <t>Кронштейн КУ 50х50х250х2,0 ОЦ ОК</t>
  </si>
  <si>
    <t>Усилительный элемент кронштейна Шайба Ш 30 ОЦ ОК</t>
  </si>
  <si>
    <t>Паронитовая прокладка ПОН-Б 100х102х2,0 мм</t>
  </si>
  <si>
    <t>Кронштейн КУ 50х50х200х2,0 ОЦ ОК</t>
  </si>
  <si>
    <t>Проектирование фасадной системы для облицовки алюминиевыми металлокассетами</t>
  </si>
  <si>
    <t>Разработка рабочего проекта навесной фасадной системы для облицовки алюминиевыми металлокассетами в соответствии с СП 522.1325800.2023</t>
  </si>
  <si>
    <t>Фасадная система МК (оцинкованная окрашенная вертикальная)</t>
  </si>
  <si>
    <t>Фасадная система МК3 для облицовки алюминиевыми металлокассетами (основные плоскости)</t>
  </si>
  <si>
    <t>Фасадная система МК3 для облицовки алюминиевыми металлокассетами (ниши)</t>
  </si>
  <si>
    <t>Фасадная система МК3 для облицовки алюминиевыми металлокассетами (ромбовидные)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</si>
</sst>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₽&quot;_-;\-* #,##0.00\ &quot;₽&quot;_-;_-* &quot;-&quot;??\ &quot;₽&quot;_-;_-@_-"/>
    <numFmt numFmtId="164" formatCode="#,##0.00\ &quot;₽&quot;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i/>
      <sz val="10"/>
      <color theme="0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u/>
      <sz val="1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0E228"/>
        <bgColor indexed="64"/>
      </patternFill>
    </fill>
    <fill>
      <patternFill patternType="solid">
        <fgColor rgb="FFFF00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2" fillId="0" borderId="0"/>
  </cellStyleXfs>
  <cellXfs count="10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2" fontId="5" fillId="0" borderId="0" xfId="0" applyNumberFormat="1" applyFont="1" applyAlignment="1">
      <alignment horizontal="right" vertical="center"/>
    </xf>
    <xf numFmtId="1" fontId="5" fillId="0" borderId="0" xfId="1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1" fontId="9" fillId="0" borderId="4" xfId="0" applyNumberFormat="1" applyFont="1" applyBorder="1" applyAlignment="1" applyProtection="1">
      <alignment horizontal="center" vertical="center" wrapText="1"/>
      <protection locked="0"/>
    </xf>
    <xf numFmtId="0" fontId="9" fillId="0" borderId="5" xfId="0" applyFont="1" applyBorder="1" applyAlignment="1" applyProtection="1">
      <alignment horizontal="center" vertical="center" wrapText="1"/>
      <protection locked="0"/>
    </xf>
    <xf numFmtId="2" fontId="9" fillId="0" borderId="5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/>
    </xf>
    <xf numFmtId="164" fontId="7" fillId="0" borderId="0" xfId="0" applyNumberFormat="1" applyFont="1"/>
    <xf numFmtId="14" fontId="7" fillId="0" borderId="0" xfId="0" applyNumberFormat="1" applyFont="1" applyAlignment="1">
      <alignment horizontal="center" vertical="center"/>
    </xf>
    <xf numFmtId="164" fontId="8" fillId="4" borderId="2" xfId="0" applyNumberFormat="1" applyFont="1" applyFill="1" applyBorder="1" applyAlignment="1">
      <alignment vertical="center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 applyProtection="1">
      <alignment horizontal="left" vertical="center" wrapText="1"/>
      <protection locked="0"/>
    </xf>
    <xf numFmtId="0" fontId="19" fillId="0" borderId="0" xfId="0" applyFont="1" applyAlignment="1">
      <alignment horizontal="right"/>
    </xf>
    <xf numFmtId="164" fontId="8" fillId="2" borderId="12" xfId="0" applyNumberFormat="1" applyFont="1" applyFill="1" applyBorder="1" applyAlignment="1">
      <alignment vertical="center"/>
    </xf>
    <xf numFmtId="0" fontId="9" fillId="0" borderId="13" xfId="0" applyFont="1" applyBorder="1" applyAlignment="1" applyProtection="1">
      <alignment horizontal="center" vertical="center" wrapText="1"/>
      <protection locked="0"/>
    </xf>
    <xf numFmtId="2" fontId="9" fillId="0" borderId="13" xfId="0" applyNumberFormat="1" applyFont="1" applyBorder="1" applyAlignment="1" applyProtection="1">
      <alignment horizontal="center" vertical="center" wrapText="1"/>
      <protection locked="0"/>
    </xf>
    <xf numFmtId="0" fontId="9" fillId="0" borderId="5" xfId="2" applyFont="1" applyBorder="1" applyAlignment="1" applyProtection="1">
      <alignment horizontal="left" vertical="center" wrapText="1"/>
      <protection locked="0"/>
    </xf>
    <xf numFmtId="44" fontId="9" fillId="0" borderId="5" xfId="1" applyFont="1" applyBorder="1" applyAlignment="1" applyProtection="1">
      <alignment horizontal="right" vertical="center" wrapText="1"/>
      <protection locked="0"/>
    </xf>
    <xf numFmtId="164" fontId="20" fillId="0" borderId="5" xfId="1" applyNumberFormat="1" applyFont="1" applyFill="1" applyBorder="1" applyAlignment="1">
      <alignment vertical="center"/>
    </xf>
    <xf numFmtId="164" fontId="20" fillId="0" borderId="5" xfId="0" applyNumberFormat="1" applyFont="1" applyBorder="1" applyAlignment="1">
      <alignment vertical="center"/>
    </xf>
    <xf numFmtId="49" fontId="5" fillId="0" borderId="18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left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19" xfId="0" applyNumberFormat="1" applyFont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vertical="center" wrapText="1"/>
    </xf>
    <xf numFmtId="2" fontId="10" fillId="3" borderId="9" xfId="0" applyNumberFormat="1" applyFont="1" applyFill="1" applyBorder="1" applyAlignment="1">
      <alignment horizontal="center" vertical="center" wrapText="1"/>
    </xf>
    <xf numFmtId="164" fontId="10" fillId="3" borderId="19" xfId="0" applyNumberFormat="1" applyFont="1" applyFill="1" applyBorder="1" applyAlignment="1">
      <alignment vertical="center" wrapText="1"/>
    </xf>
    <xf numFmtId="0" fontId="9" fillId="0" borderId="4" xfId="0" applyFont="1" applyBorder="1" applyAlignment="1" applyProtection="1">
      <alignment horizontal="center" vertical="center" wrapText="1"/>
      <protection locked="0"/>
    </xf>
    <xf numFmtId="2" fontId="9" fillId="0" borderId="4" xfId="0" applyNumberFormat="1" applyFont="1" applyBorder="1" applyAlignment="1" applyProtection="1">
      <alignment horizontal="center" vertical="center" wrapText="1"/>
      <protection locked="0"/>
    </xf>
    <xf numFmtId="0" fontId="11" fillId="4" borderId="7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vertical="center" wrapText="1"/>
    </xf>
    <xf numFmtId="2" fontId="11" fillId="4" borderId="7" xfId="0" applyNumberFormat="1" applyFont="1" applyFill="1" applyBorder="1" applyAlignment="1">
      <alignment horizontal="center" vertical="center" wrapText="1"/>
    </xf>
    <xf numFmtId="164" fontId="11" fillId="4" borderId="8" xfId="0" applyNumberFormat="1" applyFont="1" applyFill="1" applyBorder="1" applyAlignment="1">
      <alignment vertical="center" wrapText="1"/>
    </xf>
    <xf numFmtId="0" fontId="13" fillId="0" borderId="5" xfId="0" applyFont="1" applyBorder="1" applyAlignment="1">
      <alignment horizontal="left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 applyProtection="1">
      <alignment horizontal="left" vertical="center" wrapText="1"/>
      <protection locked="0"/>
    </xf>
    <xf numFmtId="0" fontId="9" fillId="0" borderId="21" xfId="0" applyFont="1" applyBorder="1" applyAlignment="1" applyProtection="1">
      <alignment horizontal="center" vertical="center" wrapText="1"/>
      <protection locked="0"/>
    </xf>
    <xf numFmtId="2" fontId="9" fillId="0" borderId="21" xfId="0" applyNumberFormat="1" applyFont="1" applyBorder="1" applyAlignment="1" applyProtection="1">
      <alignment horizontal="center" vertical="center" wrapText="1"/>
      <protection locked="0"/>
    </xf>
    <xf numFmtId="1" fontId="9" fillId="0" borderId="21" xfId="0" applyNumberFormat="1" applyFont="1" applyBorder="1" applyAlignment="1" applyProtection="1">
      <alignment horizontal="center" vertical="center" wrapText="1"/>
      <protection locked="0"/>
    </xf>
    <xf numFmtId="164" fontId="9" fillId="0" borderId="22" xfId="1" applyNumberFormat="1" applyFont="1" applyBorder="1" applyAlignment="1" applyProtection="1">
      <alignment horizontal="right" vertical="center" wrapText="1"/>
      <protection locked="0"/>
    </xf>
    <xf numFmtId="0" fontId="9" fillId="0" borderId="14" xfId="0" applyFont="1" applyBorder="1" applyAlignment="1">
      <alignment horizontal="center" vertical="center" wrapText="1"/>
    </xf>
    <xf numFmtId="164" fontId="9" fillId="0" borderId="15" xfId="1" applyNumberFormat="1" applyFont="1" applyBorder="1" applyAlignment="1" applyProtection="1">
      <alignment horizontal="right" vertical="center" wrapText="1"/>
      <protection locked="0"/>
    </xf>
    <xf numFmtId="44" fontId="9" fillId="0" borderId="15" xfId="1" applyFont="1" applyBorder="1" applyAlignment="1" applyProtection="1">
      <alignment horizontal="right" vertical="center" wrapText="1"/>
      <protection locked="0"/>
    </xf>
    <xf numFmtId="0" fontId="9" fillId="0" borderId="16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left" vertical="center" wrapText="1"/>
    </xf>
    <xf numFmtId="44" fontId="9" fillId="0" borderId="17" xfId="1" applyFont="1" applyBorder="1" applyAlignment="1" applyProtection="1">
      <alignment horizontal="right" vertical="center" wrapText="1"/>
      <protection locked="0"/>
    </xf>
    <xf numFmtId="4" fontId="10" fillId="3" borderId="9" xfId="0" applyNumberFormat="1" applyFont="1" applyFill="1" applyBorder="1" applyAlignment="1">
      <alignment horizontal="center" vertical="center" wrapText="1"/>
    </xf>
    <xf numFmtId="4" fontId="11" fillId="4" borderId="7" xfId="0" applyNumberFormat="1" applyFont="1" applyFill="1" applyBorder="1" applyAlignment="1">
      <alignment horizontal="center" vertical="center" wrapText="1"/>
    </xf>
    <xf numFmtId="1" fontId="9" fillId="0" borderId="5" xfId="0" applyNumberFormat="1" applyFont="1" applyBorder="1" applyAlignment="1" applyProtection="1">
      <alignment horizontal="center" vertical="center" wrapText="1"/>
      <protection locked="0"/>
    </xf>
    <xf numFmtId="1" fontId="9" fillId="0" borderId="13" xfId="0" applyNumberFormat="1" applyFont="1" applyBorder="1" applyAlignment="1" applyProtection="1">
      <alignment horizontal="center" vertical="center" wrapText="1"/>
      <protection locked="0"/>
    </xf>
    <xf numFmtId="0" fontId="9" fillId="0" borderId="23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1" xfId="2" applyFont="1" applyBorder="1" applyAlignment="1" applyProtection="1">
      <alignment horizontal="left" vertical="center" wrapText="1"/>
      <protection locked="0"/>
    </xf>
    <xf numFmtId="2" fontId="9" fillId="0" borderId="25" xfId="0" applyNumberFormat="1" applyFont="1" applyBorder="1" applyAlignment="1" applyProtection="1">
      <alignment horizontal="center" vertical="center" wrapText="1"/>
      <protection locked="0"/>
    </xf>
    <xf numFmtId="2" fontId="9" fillId="0" borderId="26" xfId="0" applyNumberFormat="1" applyFont="1" applyBorder="1" applyAlignment="1" applyProtection="1">
      <alignment horizontal="center" vertical="center" wrapText="1"/>
      <protection locked="0"/>
    </xf>
    <xf numFmtId="44" fontId="9" fillId="0" borderId="22" xfId="1" applyFont="1" applyBorder="1" applyAlignment="1" applyProtection="1">
      <alignment horizontal="right" vertical="center" wrapText="1"/>
      <protection locked="0"/>
    </xf>
    <xf numFmtId="0" fontId="10" fillId="3" borderId="18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2" fontId="20" fillId="0" borderId="5" xfId="0" applyNumberFormat="1" applyFont="1" applyBorder="1" applyAlignment="1">
      <alignment horizontal="right" vertical="center"/>
    </xf>
    <xf numFmtId="49" fontId="15" fillId="0" borderId="5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8" fillId="2" borderId="10" xfId="0" applyFont="1" applyFill="1" applyBorder="1" applyAlignment="1">
      <alignment horizontal="right" vertical="center"/>
    </xf>
    <xf numFmtId="0" fontId="8" fillId="2" borderId="11" xfId="0" applyFont="1" applyFill="1" applyBorder="1" applyAlignment="1">
      <alignment horizontal="right" vertical="center"/>
    </xf>
    <xf numFmtId="2" fontId="5" fillId="0" borderId="1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4" fillId="0" borderId="0" xfId="0" applyFont="1" applyAlignment="1">
      <alignment horizontal="left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right" vertical="center"/>
    </xf>
    <xf numFmtId="0" fontId="8" fillId="4" borderId="3" xfId="0" applyFont="1" applyFill="1" applyBorder="1" applyAlignment="1">
      <alignment horizontal="right" vertical="center"/>
    </xf>
    <xf numFmtId="0" fontId="17" fillId="0" borderId="0" xfId="0" applyFont="1" applyAlignment="1">
      <alignment horizontal="left" vertical="center" wrapText="1"/>
    </xf>
  </cellXfs>
  <cellStyles count="3">
    <cellStyle name="Денежный" xfId="1" builtinId="4"/>
    <cellStyle name="Обычный" xfId="0" builtinId="0"/>
    <cellStyle name="Обычный 2 2" xfId="2" xr:uid="{7AAC46FD-DD1D-4815-8F3E-96DA9E6C16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1</xdr:rowOff>
    </xdr:from>
    <xdr:to>
      <xdr:col>2</xdr:col>
      <xdr:colOff>876300</xdr:colOff>
      <xdr:row>7</xdr:row>
      <xdr:rowOff>757349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52A6AC7F-BD21-C649-7946-42A3744E6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680" y="1600201"/>
          <a:ext cx="1242060" cy="9478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B5AA9-C788-4634-9429-A65E105B9891}">
  <sheetPr>
    <pageSetUpPr fitToPage="1"/>
  </sheetPr>
  <dimension ref="A1:I70"/>
  <sheetViews>
    <sheetView tabSelected="1" view="pageBreakPreview" topLeftCell="A7" zoomScaleNormal="100" zoomScaleSheetLayoutView="100" workbookViewId="0">
      <selection activeCell="F10" sqref="F10"/>
    </sheetView>
  </sheetViews>
  <sheetFormatPr defaultRowHeight="14.4" x14ac:dyDescent="0.3"/>
  <cols>
    <col min="1" max="1" width="7.109375" customWidth="1"/>
    <col min="2" max="2" width="5.33203125" customWidth="1"/>
    <col min="3" max="3" width="55.88671875" customWidth="1"/>
    <col min="4" max="4" width="5.88671875" bestFit="1" customWidth="1"/>
    <col min="5" max="5" width="9.5546875" customWidth="1"/>
    <col min="6" max="6" width="8.88671875" customWidth="1"/>
    <col min="7" max="7" width="10.33203125" customWidth="1"/>
    <col min="8" max="8" width="18.21875" bestFit="1" customWidth="1"/>
    <col min="9" max="11" width="9.109375" customWidth="1"/>
    <col min="12" max="12" width="13.109375" customWidth="1"/>
  </cols>
  <sheetData>
    <row r="1" spans="1:9" x14ac:dyDescent="0.3">
      <c r="A1" s="1"/>
      <c r="B1" s="1"/>
      <c r="C1" s="2"/>
      <c r="D1" s="1"/>
      <c r="E1" s="1"/>
      <c r="F1" s="1"/>
      <c r="G1" s="1"/>
      <c r="H1" s="1"/>
      <c r="I1" s="1"/>
    </row>
    <row r="2" spans="1:9" ht="60.6" customHeight="1" x14ac:dyDescent="0.3">
      <c r="A2" s="1"/>
      <c r="B2" s="79" t="s">
        <v>22</v>
      </c>
      <c r="C2" s="79"/>
      <c r="D2" s="79"/>
      <c r="E2" s="79"/>
      <c r="F2" s="79"/>
      <c r="G2" s="79"/>
      <c r="H2" s="79"/>
      <c r="I2" s="1"/>
    </row>
    <row r="3" spans="1:9" x14ac:dyDescent="0.3">
      <c r="A3" s="1"/>
      <c r="B3" s="7"/>
      <c r="C3" s="7"/>
      <c r="D3" s="7"/>
      <c r="E3" s="7"/>
      <c r="F3" s="7"/>
      <c r="G3" s="7"/>
      <c r="H3" s="7"/>
      <c r="I3" s="1"/>
    </row>
    <row r="4" spans="1:9" ht="21" x14ac:dyDescent="0.3">
      <c r="A4" s="1"/>
      <c r="B4" s="81" t="s">
        <v>0</v>
      </c>
      <c r="C4" s="81"/>
      <c r="D4" s="81"/>
      <c r="E4" s="81"/>
      <c r="F4" s="81"/>
      <c r="G4" s="81"/>
      <c r="H4" s="81"/>
      <c r="I4" s="1"/>
    </row>
    <row r="5" spans="1:9" ht="75.75" customHeight="1" x14ac:dyDescent="0.3">
      <c r="A5" s="1"/>
      <c r="B5" s="82" t="s">
        <v>1</v>
      </c>
      <c r="C5" s="82"/>
      <c r="D5" s="82"/>
      <c r="E5" s="82"/>
      <c r="F5" s="82"/>
      <c r="G5" s="82"/>
      <c r="H5" s="82"/>
      <c r="I5" s="1"/>
    </row>
    <row r="6" spans="1:9" ht="15" thickBot="1" x14ac:dyDescent="0.35">
      <c r="A6" s="1"/>
      <c r="B6" s="3"/>
      <c r="C6" s="2"/>
      <c r="D6" s="3"/>
      <c r="E6" s="3"/>
      <c r="F6" s="3"/>
      <c r="G6" s="3"/>
      <c r="H6" s="3"/>
      <c r="I6" s="1"/>
    </row>
    <row r="7" spans="1:9" ht="15" thickBot="1" x14ac:dyDescent="0.35">
      <c r="A7" s="1"/>
      <c r="B7" s="4"/>
      <c r="C7" s="5"/>
      <c r="D7" s="1"/>
      <c r="E7" s="6" t="s">
        <v>2</v>
      </c>
      <c r="F7" s="85">
        <f>F15+F28+F41</f>
        <v>17969.77</v>
      </c>
      <c r="G7" s="86"/>
      <c r="H7" s="87"/>
      <c r="I7" s="1"/>
    </row>
    <row r="8" spans="1:9" ht="90.6" customHeight="1" thickBot="1" x14ac:dyDescent="0.35">
      <c r="A8" s="1"/>
      <c r="B8" s="4"/>
      <c r="C8" s="5"/>
      <c r="D8" s="1"/>
      <c r="E8" s="6" t="s">
        <v>9</v>
      </c>
      <c r="F8" s="88" t="s">
        <v>39</v>
      </c>
      <c r="G8" s="89"/>
      <c r="H8" s="90"/>
      <c r="I8" s="1"/>
    </row>
    <row r="9" spans="1:9" ht="15" thickBot="1" x14ac:dyDescent="0.35">
      <c r="A9" s="1"/>
      <c r="B9" s="100"/>
      <c r="C9" s="100"/>
      <c r="D9" s="9"/>
      <c r="E9" s="10" t="s">
        <v>3</v>
      </c>
      <c r="F9" s="91">
        <v>46287</v>
      </c>
      <c r="G9" s="92"/>
      <c r="H9" s="93"/>
      <c r="I9" s="1"/>
    </row>
    <row r="10" spans="1:9" x14ac:dyDescent="0.3">
      <c r="A10" s="1"/>
      <c r="B10" s="7"/>
      <c r="C10" s="8"/>
      <c r="D10" s="9"/>
      <c r="E10" s="10"/>
      <c r="F10" s="21"/>
      <c r="G10" s="21"/>
      <c r="H10" s="21"/>
      <c r="I10" s="1"/>
    </row>
    <row r="11" spans="1:9" x14ac:dyDescent="0.3">
      <c r="A11" s="1"/>
      <c r="B11" s="94" t="s">
        <v>17</v>
      </c>
      <c r="C11" s="94"/>
      <c r="D11" s="94"/>
      <c r="E11" s="94"/>
      <c r="F11" s="94"/>
      <c r="G11" s="94"/>
      <c r="H11" s="94"/>
      <c r="I11" s="1"/>
    </row>
    <row r="12" spans="1:9" ht="15" thickBot="1" x14ac:dyDescent="0.35">
      <c r="A12" s="1"/>
      <c r="B12" s="12"/>
      <c r="C12" s="13"/>
      <c r="D12" s="9"/>
      <c r="E12" s="10"/>
      <c r="F12" s="11"/>
      <c r="G12" s="11"/>
      <c r="H12" s="11"/>
      <c r="I12" s="1"/>
    </row>
    <row r="13" spans="1:9" ht="18.600000000000001" thickBot="1" x14ac:dyDescent="0.35">
      <c r="A13" s="1"/>
      <c r="B13" s="96" t="s">
        <v>46</v>
      </c>
      <c r="C13" s="97"/>
      <c r="D13" s="97"/>
      <c r="E13" s="97"/>
      <c r="F13" s="97"/>
      <c r="G13" s="97"/>
      <c r="H13" s="97"/>
      <c r="I13" s="1"/>
    </row>
    <row r="14" spans="1:9" ht="28.2" thickBot="1" x14ac:dyDescent="0.35">
      <c r="A14" s="1"/>
      <c r="B14" s="35" t="s">
        <v>4</v>
      </c>
      <c r="C14" s="36" t="s">
        <v>5</v>
      </c>
      <c r="D14" s="37" t="s">
        <v>13</v>
      </c>
      <c r="E14" s="37" t="s">
        <v>12</v>
      </c>
      <c r="F14" s="37" t="s">
        <v>6</v>
      </c>
      <c r="G14" s="37" t="s">
        <v>7</v>
      </c>
      <c r="H14" s="38" t="s">
        <v>8</v>
      </c>
      <c r="I14" s="1"/>
    </row>
    <row r="15" spans="1:9" ht="30" customHeight="1" thickBot="1" x14ac:dyDescent="0.35">
      <c r="A15" s="1"/>
      <c r="B15" s="72" t="s">
        <v>47</v>
      </c>
      <c r="C15" s="73"/>
      <c r="D15" s="39" t="s">
        <v>16</v>
      </c>
      <c r="E15" s="40"/>
      <c r="F15" s="41">
        <v>12140.29</v>
      </c>
      <c r="G15" s="62">
        <f>H15/F15</f>
        <v>1624.6504506893987</v>
      </c>
      <c r="H15" s="42">
        <f>H16+H23</f>
        <v>19723727.620000001</v>
      </c>
      <c r="I15" s="1"/>
    </row>
    <row r="16" spans="1:9" ht="15.75" customHeight="1" thickBot="1" x14ac:dyDescent="0.35">
      <c r="A16" s="1"/>
      <c r="B16" s="74" t="s">
        <v>28</v>
      </c>
      <c r="C16" s="75"/>
      <c r="D16" s="45" t="s">
        <v>16</v>
      </c>
      <c r="E16" s="46"/>
      <c r="F16" s="47">
        <f>F15</f>
        <v>12140.29</v>
      </c>
      <c r="G16" s="63">
        <f>H16/F16</f>
        <v>1446.5039648970494</v>
      </c>
      <c r="H16" s="48">
        <f>SUM(H17:H22)</f>
        <v>17560977.620000001</v>
      </c>
      <c r="I16" s="1"/>
    </row>
    <row r="17" spans="1:9" x14ac:dyDescent="0.3">
      <c r="A17" s="1"/>
      <c r="B17" s="66">
        <v>1</v>
      </c>
      <c r="C17" s="68" t="s">
        <v>40</v>
      </c>
      <c r="D17" s="43" t="s">
        <v>10</v>
      </c>
      <c r="E17" s="44">
        <v>3.26</v>
      </c>
      <c r="F17" s="14">
        <f>ROUNDUP(E17*F16,0)</f>
        <v>39578</v>
      </c>
      <c r="G17" s="69">
        <v>193.78</v>
      </c>
      <c r="H17" s="71">
        <f>F17*G17</f>
        <v>7669424.8399999999</v>
      </c>
      <c r="I17" s="1"/>
    </row>
    <row r="18" spans="1:9" x14ac:dyDescent="0.3">
      <c r="A18" s="1"/>
      <c r="B18" s="67">
        <v>2</v>
      </c>
      <c r="C18" s="49" t="s">
        <v>42</v>
      </c>
      <c r="D18" s="15" t="s">
        <v>10</v>
      </c>
      <c r="E18" s="16">
        <v>3.26</v>
      </c>
      <c r="F18" s="64">
        <f>F17</f>
        <v>39578</v>
      </c>
      <c r="G18" s="70">
        <v>16.91</v>
      </c>
      <c r="H18" s="58">
        <f t="shared" ref="H18:H22" si="0">F18*G18</f>
        <v>669263.98</v>
      </c>
      <c r="I18" s="1"/>
    </row>
    <row r="19" spans="1:9" x14ac:dyDescent="0.3">
      <c r="A19" s="1"/>
      <c r="B19" s="67">
        <v>3</v>
      </c>
      <c r="C19" s="49" t="s">
        <v>41</v>
      </c>
      <c r="D19" s="15" t="s">
        <v>10</v>
      </c>
      <c r="E19" s="16">
        <v>3.26</v>
      </c>
      <c r="F19" s="64">
        <f>F18</f>
        <v>39578</v>
      </c>
      <c r="G19" s="70">
        <v>45.49</v>
      </c>
      <c r="H19" s="58">
        <f t="shared" si="0"/>
        <v>1800403.22</v>
      </c>
      <c r="I19" s="1"/>
    </row>
    <row r="20" spans="1:9" x14ac:dyDescent="0.3">
      <c r="A20" s="1"/>
      <c r="B20" s="67">
        <v>4</v>
      </c>
      <c r="C20" s="49" t="s">
        <v>35</v>
      </c>
      <c r="D20" s="15" t="s">
        <v>11</v>
      </c>
      <c r="E20" s="16">
        <v>1.99</v>
      </c>
      <c r="F20" s="64">
        <f>ROUNDUP(E20*F16/3,0)*3</f>
        <v>24162</v>
      </c>
      <c r="G20" s="70">
        <v>149.9</v>
      </c>
      <c r="H20" s="58">
        <f t="shared" si="0"/>
        <v>3621883.8000000003</v>
      </c>
      <c r="I20" s="1"/>
    </row>
    <row r="21" spans="1:9" x14ac:dyDescent="0.3">
      <c r="A21" s="1"/>
      <c r="B21" s="67">
        <v>5</v>
      </c>
      <c r="C21" s="49" t="s">
        <v>36</v>
      </c>
      <c r="D21" s="15" t="s">
        <v>10</v>
      </c>
      <c r="E21" s="16">
        <v>6.22</v>
      </c>
      <c r="F21" s="64">
        <f>ROUNDUP(E21*F15/3,0)*3</f>
        <v>75513</v>
      </c>
      <c r="G21" s="70">
        <v>29.94</v>
      </c>
      <c r="H21" s="58">
        <f t="shared" si="0"/>
        <v>2260859.2200000002</v>
      </c>
      <c r="I21" s="1"/>
    </row>
    <row r="22" spans="1:9" ht="15" thickBot="1" x14ac:dyDescent="0.35">
      <c r="A22" s="1"/>
      <c r="B22" s="67">
        <v>6</v>
      </c>
      <c r="C22" s="60" t="s">
        <v>37</v>
      </c>
      <c r="D22" s="15" t="s">
        <v>10</v>
      </c>
      <c r="E22" s="16">
        <v>8.52</v>
      </c>
      <c r="F22" s="64">
        <f>ROUNDUP(E22*F16/3,0)*3</f>
        <v>103437</v>
      </c>
      <c r="G22" s="70">
        <v>14.88</v>
      </c>
      <c r="H22" s="61">
        <f t="shared" si="0"/>
        <v>1539142.56</v>
      </c>
      <c r="I22" s="1"/>
    </row>
    <row r="23" spans="1:9" ht="15" thickBot="1" x14ac:dyDescent="0.35">
      <c r="A23" s="1"/>
      <c r="B23" s="74" t="s">
        <v>29</v>
      </c>
      <c r="C23" s="75"/>
      <c r="D23" s="45" t="s">
        <v>16</v>
      </c>
      <c r="E23" s="46"/>
      <c r="F23" s="47">
        <f>F16</f>
        <v>12140.29</v>
      </c>
      <c r="G23" s="63">
        <f>H23/F23</f>
        <v>178.14648579234927</v>
      </c>
      <c r="H23" s="48">
        <f>SUM(H24:H26)</f>
        <v>2162750</v>
      </c>
      <c r="I23" s="1"/>
    </row>
    <row r="24" spans="1:9" x14ac:dyDescent="0.3">
      <c r="A24" s="1"/>
      <c r="B24" s="50">
        <v>1</v>
      </c>
      <c r="C24" s="51" t="s">
        <v>20</v>
      </c>
      <c r="D24" s="52" t="s">
        <v>10</v>
      </c>
      <c r="E24" s="53">
        <v>3.26</v>
      </c>
      <c r="F24" s="54">
        <f>ROUNDUP(E24*F23/200,0)*200</f>
        <v>39600</v>
      </c>
      <c r="G24" s="53">
        <v>27.5</v>
      </c>
      <c r="H24" s="55">
        <f>F24*G24</f>
        <v>1089000</v>
      </c>
      <c r="I24" s="1"/>
    </row>
    <row r="25" spans="1:9" x14ac:dyDescent="0.3">
      <c r="A25" s="1"/>
      <c r="B25" s="56">
        <v>2</v>
      </c>
      <c r="C25" s="26" t="s">
        <v>30</v>
      </c>
      <c r="D25" s="15" t="s">
        <v>10</v>
      </c>
      <c r="E25" s="16">
        <f>E17*2</f>
        <v>6.52</v>
      </c>
      <c r="F25" s="14">
        <f>ROUNDUP(E25*F23/1000,0)*1000</f>
        <v>80000</v>
      </c>
      <c r="G25" s="16">
        <v>4.9000000000000004</v>
      </c>
      <c r="H25" s="57">
        <f>F25*G25</f>
        <v>392000</v>
      </c>
      <c r="I25" s="1"/>
    </row>
    <row r="26" spans="1:9" x14ac:dyDescent="0.3">
      <c r="A26" s="1"/>
      <c r="B26" s="56">
        <v>3</v>
      </c>
      <c r="C26" s="49" t="s">
        <v>33</v>
      </c>
      <c r="D26" s="15" t="s">
        <v>10</v>
      </c>
      <c r="E26" s="16">
        <f>E21*2</f>
        <v>12.44</v>
      </c>
      <c r="F26" s="64">
        <f>ROUNDUP(E26*F23/500,0)*500</f>
        <v>151500</v>
      </c>
      <c r="G26" s="16">
        <v>4.5</v>
      </c>
      <c r="H26" s="58">
        <f t="shared" ref="H26:H27" si="1">F26*G26</f>
        <v>681750</v>
      </c>
      <c r="I26" s="1"/>
    </row>
    <row r="27" spans="1:9" ht="15" thickBot="1" x14ac:dyDescent="0.35">
      <c r="A27" s="1"/>
      <c r="B27" s="59">
        <v>4</v>
      </c>
      <c r="C27" s="60" t="s">
        <v>38</v>
      </c>
      <c r="D27" s="29" t="s">
        <v>10</v>
      </c>
      <c r="E27" s="30">
        <f>E22*2</f>
        <v>17.04</v>
      </c>
      <c r="F27" s="65">
        <f>ROUNDUP(E27*F23/500,0)*500</f>
        <v>207000</v>
      </c>
      <c r="G27" s="30">
        <v>4.2</v>
      </c>
      <c r="H27" s="61">
        <f t="shared" si="1"/>
        <v>869400</v>
      </c>
      <c r="I27" s="1"/>
    </row>
    <row r="28" spans="1:9" ht="30" customHeight="1" thickBot="1" x14ac:dyDescent="0.35">
      <c r="A28" s="1"/>
      <c r="B28" s="72" t="s">
        <v>48</v>
      </c>
      <c r="C28" s="73"/>
      <c r="D28" s="39" t="s">
        <v>16</v>
      </c>
      <c r="E28" s="40"/>
      <c r="F28" s="41">
        <v>1291.06</v>
      </c>
      <c r="G28" s="62">
        <f>H28/F28</f>
        <v>2130.9380663950556</v>
      </c>
      <c r="H28" s="42">
        <f>H29+H36</f>
        <v>2751168.9000000004</v>
      </c>
      <c r="I28" s="1"/>
    </row>
    <row r="29" spans="1:9" ht="15" thickBot="1" x14ac:dyDescent="0.35">
      <c r="A29" s="1"/>
      <c r="B29" s="74" t="s">
        <v>28</v>
      </c>
      <c r="C29" s="75"/>
      <c r="D29" s="45" t="s">
        <v>16</v>
      </c>
      <c r="E29" s="46"/>
      <c r="F29" s="47">
        <f>F28</f>
        <v>1291.06</v>
      </c>
      <c r="G29" s="63">
        <f>H29/F29</f>
        <v>1774.9127848434623</v>
      </c>
      <c r="H29" s="48">
        <f>SUM(H30:H35)</f>
        <v>2291518.9000000004</v>
      </c>
      <c r="I29" s="1"/>
    </row>
    <row r="30" spans="1:9" x14ac:dyDescent="0.3">
      <c r="A30" s="1"/>
      <c r="B30" s="66">
        <v>1</v>
      </c>
      <c r="C30" s="68" t="s">
        <v>43</v>
      </c>
      <c r="D30" s="43" t="s">
        <v>10</v>
      </c>
      <c r="E30" s="44">
        <v>5.16</v>
      </c>
      <c r="F30" s="14">
        <f>ROUNDUP(E30*F29,0)</f>
        <v>6662</v>
      </c>
      <c r="G30" s="69">
        <v>163.08000000000001</v>
      </c>
      <c r="H30" s="71">
        <f>F30*G30</f>
        <v>1086438.9600000002</v>
      </c>
      <c r="I30" s="1"/>
    </row>
    <row r="31" spans="1:9" x14ac:dyDescent="0.3">
      <c r="A31" s="1"/>
      <c r="B31" s="67">
        <v>2</v>
      </c>
      <c r="C31" s="49" t="s">
        <v>42</v>
      </c>
      <c r="D31" s="15" t="s">
        <v>10</v>
      </c>
      <c r="E31" s="16">
        <v>5.16</v>
      </c>
      <c r="F31" s="64">
        <f>F30</f>
        <v>6662</v>
      </c>
      <c r="G31" s="70">
        <v>16.91</v>
      </c>
      <c r="H31" s="58">
        <f t="shared" ref="H31:H35" si="2">F31*G31</f>
        <v>112654.42</v>
      </c>
      <c r="I31" s="1"/>
    </row>
    <row r="32" spans="1:9" x14ac:dyDescent="0.3">
      <c r="A32" s="1"/>
      <c r="B32" s="67">
        <v>3</v>
      </c>
      <c r="C32" s="49" t="s">
        <v>41</v>
      </c>
      <c r="D32" s="15" t="s">
        <v>10</v>
      </c>
      <c r="E32" s="16">
        <v>5.16</v>
      </c>
      <c r="F32" s="64">
        <f>F31</f>
        <v>6662</v>
      </c>
      <c r="G32" s="70">
        <v>45.49</v>
      </c>
      <c r="H32" s="58">
        <f t="shared" si="2"/>
        <v>303054.38</v>
      </c>
      <c r="I32" s="1"/>
    </row>
    <row r="33" spans="1:9" x14ac:dyDescent="0.3">
      <c r="A33" s="1"/>
      <c r="B33" s="67">
        <v>4</v>
      </c>
      <c r="C33" s="49" t="s">
        <v>35</v>
      </c>
      <c r="D33" s="15" t="s">
        <v>11</v>
      </c>
      <c r="E33" s="16">
        <v>1.99</v>
      </c>
      <c r="F33" s="64">
        <f>ROUNDUP(E33*F28,0)</f>
        <v>2570</v>
      </c>
      <c r="G33" s="70">
        <v>149.9</v>
      </c>
      <c r="H33" s="58">
        <f t="shared" si="2"/>
        <v>385243</v>
      </c>
      <c r="I33" s="1"/>
    </row>
    <row r="34" spans="1:9" x14ac:dyDescent="0.3">
      <c r="A34" s="1"/>
      <c r="B34" s="67">
        <v>5</v>
      </c>
      <c r="C34" s="49" t="s">
        <v>36</v>
      </c>
      <c r="D34" s="15" t="s">
        <v>10</v>
      </c>
      <c r="E34" s="16">
        <v>6.22</v>
      </c>
      <c r="F34" s="64">
        <f>ROUNDUP(E34*F29,0)</f>
        <v>8031</v>
      </c>
      <c r="G34" s="70">
        <v>29.94</v>
      </c>
      <c r="H34" s="58">
        <f t="shared" si="2"/>
        <v>240448.14</v>
      </c>
      <c r="I34" s="1"/>
    </row>
    <row r="35" spans="1:9" ht="15" thickBot="1" x14ac:dyDescent="0.35">
      <c r="A35" s="1"/>
      <c r="B35" s="67">
        <v>6</v>
      </c>
      <c r="C35" s="60" t="s">
        <v>37</v>
      </c>
      <c r="D35" s="15" t="s">
        <v>10</v>
      </c>
      <c r="E35" s="16">
        <v>8.52</v>
      </c>
      <c r="F35" s="64">
        <f>ROUNDUP(E35*F29,0)</f>
        <v>11000</v>
      </c>
      <c r="G35" s="70">
        <v>14.88</v>
      </c>
      <c r="H35" s="61">
        <f t="shared" si="2"/>
        <v>163680</v>
      </c>
      <c r="I35" s="1"/>
    </row>
    <row r="36" spans="1:9" ht="15" thickBot="1" x14ac:dyDescent="0.35">
      <c r="A36" s="1"/>
      <c r="B36" s="74" t="s">
        <v>29</v>
      </c>
      <c r="C36" s="75"/>
      <c r="D36" s="45" t="s">
        <v>16</v>
      </c>
      <c r="E36" s="46"/>
      <c r="F36" s="47">
        <f>F29</f>
        <v>1291.06</v>
      </c>
      <c r="G36" s="63">
        <f>H36/F36</f>
        <v>356.02528155159325</v>
      </c>
      <c r="H36" s="48">
        <f>SUM(H37:H40)</f>
        <v>459650</v>
      </c>
      <c r="I36" s="1"/>
    </row>
    <row r="37" spans="1:9" x14ac:dyDescent="0.3">
      <c r="A37" s="1"/>
      <c r="B37" s="50">
        <v>1</v>
      </c>
      <c r="C37" s="51" t="s">
        <v>20</v>
      </c>
      <c r="D37" s="52" t="s">
        <v>10</v>
      </c>
      <c r="E37" s="53">
        <v>5.16</v>
      </c>
      <c r="F37" s="54">
        <f>ROUNDUP(E37*F36/200,0)*200</f>
        <v>6800</v>
      </c>
      <c r="G37" s="53">
        <v>27.5</v>
      </c>
      <c r="H37" s="55">
        <f>F37*G37</f>
        <v>187000</v>
      </c>
      <c r="I37" s="1"/>
    </row>
    <row r="38" spans="1:9" x14ac:dyDescent="0.3">
      <c r="A38" s="1"/>
      <c r="B38" s="56">
        <v>2</v>
      </c>
      <c r="C38" s="26" t="s">
        <v>30</v>
      </c>
      <c r="D38" s="15" t="s">
        <v>10</v>
      </c>
      <c r="E38" s="16">
        <f>E30*2</f>
        <v>10.32</v>
      </c>
      <c r="F38" s="14">
        <f>ROUNDUP(E38*F36/1000,0)*1000</f>
        <v>14000</v>
      </c>
      <c r="G38" s="16">
        <v>4.9000000000000004</v>
      </c>
      <c r="H38" s="57">
        <f>F38*G38</f>
        <v>68600</v>
      </c>
      <c r="I38" s="1"/>
    </row>
    <row r="39" spans="1:9" x14ac:dyDescent="0.3">
      <c r="A39" s="1"/>
      <c r="B39" s="56">
        <v>3</v>
      </c>
      <c r="C39" s="49" t="s">
        <v>33</v>
      </c>
      <c r="D39" s="15" t="s">
        <v>10</v>
      </c>
      <c r="E39" s="16">
        <f>E34*2</f>
        <v>12.44</v>
      </c>
      <c r="F39" s="64">
        <f>ROUNDUP(E39*F36/500,0)*500</f>
        <v>16500</v>
      </c>
      <c r="G39" s="16">
        <v>4.5</v>
      </c>
      <c r="H39" s="58">
        <f t="shared" ref="H39:H40" si="3">F39*G39</f>
        <v>74250</v>
      </c>
      <c r="I39" s="1"/>
    </row>
    <row r="40" spans="1:9" ht="15" thickBot="1" x14ac:dyDescent="0.35">
      <c r="A40" s="1"/>
      <c r="B40" s="59">
        <v>4</v>
      </c>
      <c r="C40" s="60" t="s">
        <v>38</v>
      </c>
      <c r="D40" s="29" t="s">
        <v>10</v>
      </c>
      <c r="E40" s="30">
        <f>E35*2</f>
        <v>17.04</v>
      </c>
      <c r="F40" s="65">
        <f>ROUNDUP(E40*F36/500,0)*500</f>
        <v>22000</v>
      </c>
      <c r="G40" s="30">
        <v>5.9</v>
      </c>
      <c r="H40" s="61">
        <f t="shared" si="3"/>
        <v>129800.00000000001</v>
      </c>
      <c r="I40" s="1"/>
    </row>
    <row r="41" spans="1:9" ht="30" customHeight="1" thickBot="1" x14ac:dyDescent="0.35">
      <c r="A41" s="1"/>
      <c r="B41" s="72" t="s">
        <v>49</v>
      </c>
      <c r="C41" s="73"/>
      <c r="D41" s="39" t="s">
        <v>16</v>
      </c>
      <c r="E41" s="40"/>
      <c r="F41" s="41">
        <v>4538.42</v>
      </c>
      <c r="G41" s="62">
        <f>H41/F41</f>
        <v>2064.5463795770329</v>
      </c>
      <c r="H41" s="42">
        <f>H42+H49</f>
        <v>9369778.5799999982</v>
      </c>
      <c r="I41" s="1"/>
    </row>
    <row r="42" spans="1:9" ht="15" thickBot="1" x14ac:dyDescent="0.35">
      <c r="A42" s="1"/>
      <c r="B42" s="74" t="s">
        <v>28</v>
      </c>
      <c r="C42" s="75"/>
      <c r="D42" s="45" t="s">
        <v>16</v>
      </c>
      <c r="E42" s="46"/>
      <c r="F42" s="47">
        <f>F41</f>
        <v>4538.42</v>
      </c>
      <c r="G42" s="63">
        <f>H42/F42</f>
        <v>1716.3745488518027</v>
      </c>
      <c r="H42" s="48">
        <f>SUM(H43:H48)</f>
        <v>7789628.5799999991</v>
      </c>
      <c r="I42" s="1"/>
    </row>
    <row r="43" spans="1:9" x14ac:dyDescent="0.3">
      <c r="A43" s="1"/>
      <c r="B43" s="66">
        <v>1</v>
      </c>
      <c r="C43" s="68" t="s">
        <v>40</v>
      </c>
      <c r="D43" s="43" t="s">
        <v>10</v>
      </c>
      <c r="E43" s="44">
        <v>3.88</v>
      </c>
      <c r="F43" s="14">
        <f>ROUNDUP(E43*F42,0)</f>
        <v>17610</v>
      </c>
      <c r="G43" s="69">
        <v>193.78</v>
      </c>
      <c r="H43" s="71">
        <f>F43*G43</f>
        <v>3412465.8</v>
      </c>
      <c r="I43" s="1"/>
    </row>
    <row r="44" spans="1:9" x14ac:dyDescent="0.3">
      <c r="A44" s="1"/>
      <c r="B44" s="67">
        <v>2</v>
      </c>
      <c r="C44" s="49" t="s">
        <v>42</v>
      </c>
      <c r="D44" s="15" t="s">
        <v>10</v>
      </c>
      <c r="E44" s="16">
        <v>3.88</v>
      </c>
      <c r="F44" s="64">
        <f>F43</f>
        <v>17610</v>
      </c>
      <c r="G44" s="70">
        <v>16.91</v>
      </c>
      <c r="H44" s="58">
        <f t="shared" ref="H44:H48" si="4">F44*G44</f>
        <v>297785.09999999998</v>
      </c>
      <c r="I44" s="1"/>
    </row>
    <row r="45" spans="1:9" x14ac:dyDescent="0.3">
      <c r="A45" s="1"/>
      <c r="B45" s="67">
        <v>3</v>
      </c>
      <c r="C45" s="49" t="s">
        <v>41</v>
      </c>
      <c r="D45" s="15" t="s">
        <v>10</v>
      </c>
      <c r="E45" s="16">
        <v>3.88</v>
      </c>
      <c r="F45" s="64">
        <f>F44</f>
        <v>17610</v>
      </c>
      <c r="G45" s="70">
        <v>45.49</v>
      </c>
      <c r="H45" s="58">
        <f t="shared" si="4"/>
        <v>801078.9</v>
      </c>
      <c r="I45" s="1"/>
    </row>
    <row r="46" spans="1:9" x14ac:dyDescent="0.3">
      <c r="A46" s="1"/>
      <c r="B46" s="67">
        <v>4</v>
      </c>
      <c r="C46" s="49" t="s">
        <v>35</v>
      </c>
      <c r="D46" s="15" t="s">
        <v>11</v>
      </c>
      <c r="E46" s="16">
        <v>2.2400000000000002</v>
      </c>
      <c r="F46" s="64">
        <f>ROUNDUP(E46*F41,0)</f>
        <v>10167</v>
      </c>
      <c r="G46" s="70">
        <v>149.9</v>
      </c>
      <c r="H46" s="58">
        <f t="shared" si="4"/>
        <v>1524033.3</v>
      </c>
      <c r="I46" s="1"/>
    </row>
    <row r="47" spans="1:9" x14ac:dyDescent="0.3">
      <c r="A47" s="1"/>
      <c r="B47" s="67">
        <v>5</v>
      </c>
      <c r="C47" s="49" t="s">
        <v>36</v>
      </c>
      <c r="D47" s="15" t="s">
        <v>10</v>
      </c>
      <c r="E47" s="16">
        <v>7.18</v>
      </c>
      <c r="F47" s="64">
        <f>ROUNDUP(E47*F42,0)</f>
        <v>32586</v>
      </c>
      <c r="G47" s="70">
        <v>29.94</v>
      </c>
      <c r="H47" s="58">
        <f t="shared" si="4"/>
        <v>975624.84000000008</v>
      </c>
      <c r="I47" s="1"/>
    </row>
    <row r="48" spans="1:9" ht="15" thickBot="1" x14ac:dyDescent="0.35">
      <c r="A48" s="1"/>
      <c r="B48" s="67">
        <v>6</v>
      </c>
      <c r="C48" s="60" t="s">
        <v>37</v>
      </c>
      <c r="D48" s="15" t="s">
        <v>10</v>
      </c>
      <c r="E48" s="16">
        <v>11.53</v>
      </c>
      <c r="F48" s="64">
        <f>ROUNDUP(E48*F42,0)</f>
        <v>52328</v>
      </c>
      <c r="G48" s="70">
        <v>14.88</v>
      </c>
      <c r="H48" s="61">
        <f t="shared" si="4"/>
        <v>778640.64</v>
      </c>
      <c r="I48" s="1"/>
    </row>
    <row r="49" spans="1:9" ht="15" thickBot="1" x14ac:dyDescent="0.35">
      <c r="A49" s="1"/>
      <c r="B49" s="74" t="s">
        <v>29</v>
      </c>
      <c r="C49" s="75"/>
      <c r="D49" s="45" t="s">
        <v>16</v>
      </c>
      <c r="E49" s="46"/>
      <c r="F49" s="47">
        <f>F42</f>
        <v>4538.42</v>
      </c>
      <c r="G49" s="63">
        <f>H49/F49</f>
        <v>348.17183072523034</v>
      </c>
      <c r="H49" s="48">
        <f>SUM(H50:H53)</f>
        <v>1580150</v>
      </c>
      <c r="I49" s="1"/>
    </row>
    <row r="50" spans="1:9" x14ac:dyDescent="0.3">
      <c r="A50" s="1"/>
      <c r="B50" s="50">
        <v>1</v>
      </c>
      <c r="C50" s="51" t="s">
        <v>20</v>
      </c>
      <c r="D50" s="52" t="s">
        <v>10</v>
      </c>
      <c r="E50" s="53">
        <v>3.88</v>
      </c>
      <c r="F50" s="54">
        <f>ROUNDUP(E50*F49/200,0)*200</f>
        <v>17800</v>
      </c>
      <c r="G50" s="53">
        <v>27.5</v>
      </c>
      <c r="H50" s="55">
        <f>F50*G50</f>
        <v>489500</v>
      </c>
      <c r="I50" s="1"/>
    </row>
    <row r="51" spans="1:9" x14ac:dyDescent="0.3">
      <c r="A51" s="1"/>
      <c r="B51" s="56">
        <v>2</v>
      </c>
      <c r="C51" s="26" t="s">
        <v>30</v>
      </c>
      <c r="D51" s="15" t="s">
        <v>10</v>
      </c>
      <c r="E51" s="16">
        <f>E43*2</f>
        <v>7.76</v>
      </c>
      <c r="F51" s="14">
        <f>ROUNDUP(E51*F49/1000,0)*1000</f>
        <v>36000</v>
      </c>
      <c r="G51" s="16">
        <v>4.9000000000000004</v>
      </c>
      <c r="H51" s="57">
        <f>F51*G51</f>
        <v>176400</v>
      </c>
      <c r="I51" s="1"/>
    </row>
    <row r="52" spans="1:9" x14ac:dyDescent="0.3">
      <c r="A52" s="1"/>
      <c r="B52" s="56">
        <v>3</v>
      </c>
      <c r="C52" s="49" t="s">
        <v>33</v>
      </c>
      <c r="D52" s="15" t="s">
        <v>10</v>
      </c>
      <c r="E52" s="16">
        <f>E47*2</f>
        <v>14.36</v>
      </c>
      <c r="F52" s="64">
        <f>ROUNDUP(E52*F49/500,0)*500</f>
        <v>65500</v>
      </c>
      <c r="G52" s="16">
        <v>4.5</v>
      </c>
      <c r="H52" s="58">
        <f t="shared" ref="H52:H53" si="5">F52*G52</f>
        <v>294750</v>
      </c>
      <c r="I52" s="1"/>
    </row>
    <row r="53" spans="1:9" ht="15" thickBot="1" x14ac:dyDescent="0.35">
      <c r="A53" s="1"/>
      <c r="B53" s="59">
        <v>4</v>
      </c>
      <c r="C53" s="60" t="s">
        <v>38</v>
      </c>
      <c r="D53" s="29" t="s">
        <v>10</v>
      </c>
      <c r="E53" s="30">
        <f>E48*2</f>
        <v>23.06</v>
      </c>
      <c r="F53" s="65">
        <f>ROUNDUP(E53*F49/500,0)*500</f>
        <v>105000</v>
      </c>
      <c r="G53" s="30">
        <v>5.9</v>
      </c>
      <c r="H53" s="61">
        <f t="shared" si="5"/>
        <v>619500</v>
      </c>
      <c r="I53" s="1"/>
    </row>
    <row r="54" spans="1:9" ht="18.600000000000001" thickBot="1" x14ac:dyDescent="0.35">
      <c r="A54" s="1"/>
      <c r="B54" s="83" t="s">
        <v>31</v>
      </c>
      <c r="C54" s="84"/>
      <c r="D54" s="84"/>
      <c r="E54" s="84"/>
      <c r="F54" s="84"/>
      <c r="G54" s="84"/>
      <c r="H54" s="28">
        <f>H15+H28+H41</f>
        <v>31844675.100000001</v>
      </c>
      <c r="I54" s="1"/>
    </row>
    <row r="55" spans="1:9" ht="18.600000000000001" thickBot="1" x14ac:dyDescent="0.35">
      <c r="A55" s="1"/>
      <c r="B55" s="98" t="s">
        <v>32</v>
      </c>
      <c r="C55" s="99"/>
      <c r="D55" s="99"/>
      <c r="E55" s="99"/>
      <c r="F55" s="99"/>
      <c r="G55" s="99"/>
      <c r="H55" s="22">
        <f>H54/(F7)</f>
        <v>1772.1248018199453</v>
      </c>
      <c r="I55" s="1"/>
    </row>
    <row r="56" spans="1:9" x14ac:dyDescent="0.3">
      <c r="A56" s="1"/>
      <c r="B56" s="95"/>
      <c r="C56" s="95"/>
      <c r="D56" s="95"/>
      <c r="E56" s="17"/>
      <c r="F56" s="17"/>
      <c r="G56" s="6" t="s">
        <v>18</v>
      </c>
      <c r="H56" s="18">
        <f>H54/122*22</f>
        <v>5742482.395081968</v>
      </c>
      <c r="I56" s="1"/>
    </row>
    <row r="57" spans="1:9" x14ac:dyDescent="0.3">
      <c r="G57" s="19" t="s">
        <v>19</v>
      </c>
      <c r="H57" s="20">
        <f>H54</f>
        <v>31844675.100000001</v>
      </c>
    </row>
    <row r="58" spans="1:9" x14ac:dyDescent="0.3">
      <c r="G58" s="27" t="s">
        <v>21</v>
      </c>
      <c r="H58" s="20">
        <v>250000</v>
      </c>
    </row>
    <row r="61" spans="1:9" ht="15.6" x14ac:dyDescent="0.3">
      <c r="B61" s="80" t="s">
        <v>14</v>
      </c>
      <c r="C61" s="80"/>
      <c r="D61" s="80"/>
      <c r="E61" s="80"/>
      <c r="F61" s="80"/>
      <c r="G61" s="80"/>
      <c r="H61" s="80"/>
    </row>
    <row r="63" spans="1:9" ht="18" x14ac:dyDescent="0.3">
      <c r="B63" s="78" t="s">
        <v>23</v>
      </c>
      <c r="C63" s="78"/>
      <c r="D63" s="78"/>
      <c r="E63" s="78"/>
      <c r="F63" s="78"/>
      <c r="G63" s="78"/>
      <c r="H63" s="78"/>
    </row>
    <row r="64" spans="1:9" ht="27.6" x14ac:dyDescent="0.3">
      <c r="B64" s="23" t="s">
        <v>4</v>
      </c>
      <c r="C64" s="24" t="s">
        <v>15</v>
      </c>
      <c r="D64" s="23" t="s">
        <v>24</v>
      </c>
      <c r="E64" s="23" t="s">
        <v>12</v>
      </c>
      <c r="F64" s="23" t="s">
        <v>6</v>
      </c>
      <c r="G64" s="23" t="s">
        <v>25</v>
      </c>
      <c r="H64" s="23" t="s">
        <v>8</v>
      </c>
    </row>
    <row r="65" spans="2:8" x14ac:dyDescent="0.3">
      <c r="B65" s="76" t="s">
        <v>44</v>
      </c>
      <c r="C65" s="76"/>
      <c r="D65" s="76"/>
      <c r="E65" s="76"/>
      <c r="F65" s="76"/>
      <c r="G65" s="76"/>
      <c r="H65" s="76"/>
    </row>
    <row r="66" spans="2:8" ht="41.4" x14ac:dyDescent="0.3">
      <c r="B66" s="25">
        <v>1</v>
      </c>
      <c r="C66" s="31" t="s">
        <v>45</v>
      </c>
      <c r="D66" s="15" t="s">
        <v>16</v>
      </c>
      <c r="E66" s="16">
        <v>1</v>
      </c>
      <c r="F66" s="44">
        <f>F7</f>
        <v>17969.77</v>
      </c>
      <c r="G66" s="16">
        <v>90</v>
      </c>
      <c r="H66" s="32">
        <f>F66*G66</f>
        <v>1617279.3</v>
      </c>
    </row>
    <row r="67" spans="2:8" x14ac:dyDescent="0.3">
      <c r="B67" s="77" t="s">
        <v>26</v>
      </c>
      <c r="C67" s="77"/>
      <c r="D67" s="77"/>
      <c r="E67" s="77"/>
      <c r="F67" s="77"/>
      <c r="G67" s="77"/>
      <c r="H67" s="33">
        <f>SUM(H66:H66)</f>
        <v>1617279.3</v>
      </c>
    </row>
    <row r="68" spans="2:8" x14ac:dyDescent="0.3">
      <c r="B68" s="77" t="s">
        <v>27</v>
      </c>
      <c r="C68" s="77"/>
      <c r="D68" s="77"/>
      <c r="E68" s="77"/>
      <c r="F68" s="77"/>
      <c r="G68" s="77"/>
      <c r="H68" s="34">
        <f>H67/F7</f>
        <v>90</v>
      </c>
    </row>
    <row r="69" spans="2:8" x14ac:dyDescent="0.3">
      <c r="G69" s="6" t="s">
        <v>34</v>
      </c>
      <c r="H69" s="18">
        <f>H67*0.22</f>
        <v>355801.446</v>
      </c>
    </row>
    <row r="70" spans="2:8" x14ac:dyDescent="0.3">
      <c r="G70" s="19" t="s">
        <v>19</v>
      </c>
      <c r="H70" s="20">
        <f>H67+H69</f>
        <v>1973080.746</v>
      </c>
    </row>
  </sheetData>
  <mergeCells count="26">
    <mergeCell ref="B68:G68"/>
    <mergeCell ref="B63:H63"/>
    <mergeCell ref="B2:H2"/>
    <mergeCell ref="B61:H61"/>
    <mergeCell ref="B4:H4"/>
    <mergeCell ref="B5:H5"/>
    <mergeCell ref="B54:G54"/>
    <mergeCell ref="F7:H7"/>
    <mergeCell ref="F8:H8"/>
    <mergeCell ref="F9:H9"/>
    <mergeCell ref="B11:H11"/>
    <mergeCell ref="B56:D56"/>
    <mergeCell ref="B13:H13"/>
    <mergeCell ref="B55:G55"/>
    <mergeCell ref="B23:C23"/>
    <mergeCell ref="B9:C9"/>
    <mergeCell ref="B15:C15"/>
    <mergeCell ref="B16:C16"/>
    <mergeCell ref="B65:H65"/>
    <mergeCell ref="B67:G67"/>
    <mergeCell ref="B28:C28"/>
    <mergeCell ref="B29:C29"/>
    <mergeCell ref="B36:C36"/>
    <mergeCell ref="B41:C41"/>
    <mergeCell ref="B42:C42"/>
    <mergeCell ref="B49:C49"/>
  </mergeCells>
  <phoneticPr fontId="18" type="noConversion"/>
  <pageMargins left="0.25" right="0.25" top="0.75" bottom="0.75" header="0.3" footer="0.3"/>
  <pageSetup paperSize="9" scale="81" fitToHeight="0" orientation="portrait" r:id="rId1"/>
  <rowBreaks count="1" manualBreakCount="1">
    <brk id="44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Дамир Мухамедшин</cp:lastModifiedBy>
  <cp:lastPrinted>2026-09-16T12:11:48Z</cp:lastPrinted>
  <dcterms:created xsi:type="dcterms:W3CDTF">2018-06-13T10:11:23Z</dcterms:created>
  <dcterms:modified xsi:type="dcterms:W3CDTF">2026-09-22T07:16:53Z</dcterms:modified>
</cp:coreProperties>
</file>