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Балаково Металлургический завод\"/>
    </mc:Choice>
  </mc:AlternateContent>
  <xr:revisionPtr revIDLastSave="0" documentId="13_ncr:1_{E5963854-D1B1-4B34-BC11-3EF11548B900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H34" i="1" s="1"/>
  <c r="H33" i="1"/>
  <c r="H32" i="1" l="1"/>
  <c r="H35" i="1" s="1"/>
  <c r="F47" i="1"/>
  <c r="G32" i="1" l="1"/>
  <c r="H38" i="1"/>
  <c r="H37" i="1"/>
  <c r="H36" i="1"/>
  <c r="F16" i="1"/>
  <c r="H47" i="1"/>
  <c r="H48" i="1" s="1"/>
  <c r="H49" i="1" s="1"/>
  <c r="F20" i="1" l="1"/>
  <c r="F17" i="1"/>
  <c r="F19" i="1"/>
  <c r="H50" i="1"/>
  <c r="H51" i="1" s="1"/>
  <c r="F22" i="1" l="1"/>
  <c r="H22" i="1" s="1"/>
  <c r="F21" i="1"/>
  <c r="H21" i="1" s="1"/>
  <c r="H19" i="1"/>
  <c r="H20" i="1" l="1"/>
  <c r="G20" i="1" s="1"/>
  <c r="F18" i="1"/>
  <c r="H18" i="1" l="1"/>
  <c r="H17" i="1" l="1"/>
  <c r="H16" i="1" s="1"/>
  <c r="H15" i="1" l="1"/>
  <c r="H23" i="1" s="1"/>
  <c r="H24" i="1" s="1"/>
  <c r="G16" i="1"/>
  <c r="G15" i="1" l="1"/>
  <c r="H25" i="1"/>
  <c r="H26" i="1"/>
</calcChain>
</file>

<file path=xl/sharedStrings.xml><?xml version="1.0" encoding="utf-8"?>
<sst xmlns="http://schemas.openxmlformats.org/spreadsheetml/2006/main" count="72" uniqueCount="48">
  <si>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</si>
  <si>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</si>
  <si>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</si>
  <si>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</si>
  <si>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</si>
  <si>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</si>
  <si>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</si>
  <si>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</si>
  <si>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</si>
  <si>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</si>
  <si>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</si>
  <si>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</si>
  <si>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</si>
  <si>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</si>
  <si>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</si>
  <si>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</si>
  <si>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</si>
  <si>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</si>
  <si>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</si>
  <si>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</si>
  <si>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</si>
  <si>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</si>
  <si>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</si>
  <si>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</si>
  <si>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</si>
  <si>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</si>
  <si>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</si>
  <si>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</si>
  <si>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</si>
  <si>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Фасадная система (оцинкованная окрашенная вертикальная)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</si>
  <si>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</si>
  <si>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</si>
  <si>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</si>
  <si>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</si>
  <si>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НДС 22% (при необходимости):</t>
  </si>
  <si>
    <t>Здание АО "Металлургический завод Балаково"</t>
  </si>
  <si>
    <t>Кронштейн KRF KRU 200x80x80x2,0 мм ОЦ ОК</t>
  </si>
  <si>
    <t>Профиль KRF PG 60x40x1,2 мм ОЦ ОК</t>
  </si>
  <si>
    <t>Термомост для кронштейна KRF KRU 80x80x2,0</t>
  </si>
  <si>
    <t>Фасадная система для облицовки стальными металлокассетами со скрытым креплением</t>
  </si>
  <si>
    <t>Проектирование фасадной системы для облицовки металлокассетами со скрытым креплением</t>
  </si>
  <si>
    <t>Разработка рабочего проекта навесной фасадной системы для облицовки металлокассетами со скрытым креплением в соответствии с СП 522.1325800.2023</t>
  </si>
  <si>
    <t>Металлокассеты (оцинкованные окрашенные)</t>
  </si>
  <si>
    <t>Саморез фасадный для крепления металлокассет, RAL</t>
  </si>
  <si>
    <t>шт</t>
  </si>
  <si>
    <t>Итого стоимость металлокассет:</t>
  </si>
  <si>
    <t>Итого стоимость металлокассет за 1 кв.м.:</t>
  </si>
  <si>
    <t>Металлокассеты для видимого крепления 550х1000 мм, t=0,7 мм, полимерная покраска по каталогу 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</si>
</sst>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>
      <alignment horizontal="center" vertical="center" wrapText="1"/>
    </xf>
    <xf numFmtId="44" fontId="9" fillId="0" borderId="13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2" fontId="9" fillId="0" borderId="15" xfId="0" applyNumberFormat="1" applyFont="1" applyBorder="1" applyAlignment="1" applyProtection="1">
      <alignment horizontal="center" vertical="center" wrapText="1"/>
      <protection locked="0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7" xfId="0" applyNumberFormat="1" applyFont="1" applyFill="1" applyBorder="1" applyAlignment="1">
      <alignment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0" xfId="0" applyNumberFormat="1" applyFont="1" applyBorder="1" applyAlignment="1" applyProtection="1">
      <alignment horizontal="center" vertical="center" wrapText="1"/>
      <protection locked="0"/>
    </xf>
    <xf numFmtId="44" fontId="9" fillId="0" borderId="18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 applyProtection="1">
      <alignment horizontal="left" vertical="center" wrapText="1"/>
      <protection locked="0"/>
    </xf>
    <xf numFmtId="0" fontId="9" fillId="0" borderId="22" xfId="0" applyFont="1" applyBorder="1" applyAlignment="1" applyProtection="1">
      <alignment horizontal="center" vertical="center" wrapText="1"/>
      <protection locked="0"/>
    </xf>
    <xf numFmtId="2" fontId="9" fillId="0" borderId="22" xfId="0" applyNumberFormat="1" applyFont="1" applyBorder="1" applyAlignment="1" applyProtection="1">
      <alignment horizontal="center" vertical="center" wrapText="1"/>
      <protection locked="0"/>
    </xf>
    <xf numFmtId="1" fontId="9" fillId="0" borderId="22" xfId="0" applyNumberFormat="1" applyFont="1" applyBorder="1" applyAlignment="1" applyProtection="1">
      <alignment horizontal="center" vertical="center" wrapText="1"/>
      <protection locked="0"/>
    </xf>
    <xf numFmtId="164" fontId="9" fillId="0" borderId="23" xfId="1" applyNumberFormat="1" applyFont="1" applyBorder="1" applyAlignment="1" applyProtection="1">
      <alignment horizontal="right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164" fontId="9" fillId="0" borderId="15" xfId="1" applyNumberFormat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0" fontId="10" fillId="3" borderId="16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2" fontId="10" fillId="3" borderId="7" xfId="0" applyNumberFormat="1" applyFont="1" applyFill="1" applyBorder="1" applyAlignment="1">
      <alignment horizontal="center" vertical="center" wrapText="1"/>
    </xf>
    <xf numFmtId="44" fontId="10" fillId="3" borderId="24" xfId="0" applyNumberFormat="1" applyFont="1" applyFill="1" applyBorder="1" applyAlignment="1">
      <alignment vertical="center" wrapText="1"/>
    </xf>
    <xf numFmtId="44" fontId="10" fillId="3" borderId="25" xfId="0" applyNumberFormat="1" applyFont="1" applyFill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2" fontId="9" fillId="0" borderId="27" xfId="0" applyNumberFormat="1" applyFont="1" applyBorder="1" applyAlignment="1" applyProtection="1">
      <alignment horizontal="center" vertical="center" wrapText="1"/>
      <protection locked="0"/>
    </xf>
    <xf numFmtId="44" fontId="9" fillId="0" borderId="28" xfId="1" applyFont="1" applyBorder="1" applyAlignment="1" applyProtection="1">
      <alignment horizontal="right" vertical="center" wrapText="1"/>
      <protection locked="0"/>
    </xf>
    <xf numFmtId="44" fontId="9" fillId="0" borderId="29" xfId="1" applyFont="1" applyBorder="1" applyAlignment="1" applyProtection="1">
      <alignment horizontal="right" vertical="center" wrapText="1"/>
      <protection locked="0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164" fontId="8" fillId="2" borderId="2" xfId="0" applyNumberFormat="1" applyFont="1" applyFill="1" applyBorder="1" applyAlignment="1">
      <alignment vertical="center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1"/>
  <sheetViews>
    <sheetView tabSelected="1" view="pageBreakPreview" zoomScaleNormal="100" zoomScaleSheetLayoutView="100" workbookViewId="0">
      <selection activeCell="H40" sqref="H40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3" t="s">
        <v>22</v>
      </c>
      <c r="C2" s="73"/>
      <c r="D2" s="73"/>
      <c r="E2" s="73"/>
      <c r="F2" s="73"/>
      <c r="G2" s="73"/>
      <c r="H2" s="73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5" t="s">
        <v>0</v>
      </c>
      <c r="C4" s="75"/>
      <c r="D4" s="75"/>
      <c r="E4" s="75"/>
      <c r="F4" s="75"/>
      <c r="G4" s="75"/>
      <c r="H4" s="75"/>
      <c r="I4" s="1"/>
    </row>
    <row r="5" spans="1:9" ht="75.75" customHeight="1" x14ac:dyDescent="0.3">
      <c r="A5" s="1"/>
      <c r="B5" s="76" t="s">
        <v>1</v>
      </c>
      <c r="C5" s="76"/>
      <c r="D5" s="76"/>
      <c r="E5" s="76"/>
      <c r="F5" s="76"/>
      <c r="G5" s="76"/>
      <c r="H5" s="76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9">
        <v>3327.22</v>
      </c>
      <c r="G7" s="80"/>
      <c r="H7" s="81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82" t="s">
        <v>35</v>
      </c>
      <c r="G8" s="83"/>
      <c r="H8" s="84"/>
      <c r="I8" s="1"/>
    </row>
    <row r="9" spans="1:9" ht="15" thickBot="1" x14ac:dyDescent="0.35">
      <c r="A9" s="1"/>
      <c r="B9" s="94"/>
      <c r="C9" s="94"/>
      <c r="D9" s="9"/>
      <c r="E9" s="10" t="s">
        <v>3</v>
      </c>
      <c r="F9" s="85">
        <v>46274</v>
      </c>
      <c r="G9" s="86"/>
      <c r="H9" s="87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8" t="s">
        <v>17</v>
      </c>
      <c r="C11" s="88"/>
      <c r="D11" s="88"/>
      <c r="E11" s="88"/>
      <c r="F11" s="88"/>
      <c r="G11" s="88"/>
      <c r="H11" s="88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90" t="s">
        <v>29</v>
      </c>
      <c r="C13" s="91"/>
      <c r="D13" s="91"/>
      <c r="E13" s="91"/>
      <c r="F13" s="91"/>
      <c r="G13" s="91"/>
      <c r="H13" s="91"/>
      <c r="I13" s="1"/>
    </row>
    <row r="14" spans="1:9" ht="28.2" thickBot="1" x14ac:dyDescent="0.35">
      <c r="A14" s="1"/>
      <c r="B14" s="37" t="s">
        <v>4</v>
      </c>
      <c r="C14" s="38" t="s">
        <v>5</v>
      </c>
      <c r="D14" s="39" t="s">
        <v>13</v>
      </c>
      <c r="E14" s="39" t="s">
        <v>12</v>
      </c>
      <c r="F14" s="39" t="s">
        <v>6</v>
      </c>
      <c r="G14" s="39" t="s">
        <v>7</v>
      </c>
      <c r="H14" s="40" t="s">
        <v>8</v>
      </c>
      <c r="I14" s="1"/>
    </row>
    <row r="15" spans="1:9" ht="30" customHeight="1" thickBot="1" x14ac:dyDescent="0.35">
      <c r="A15" s="1"/>
      <c r="B15" s="66" t="s">
        <v>39</v>
      </c>
      <c r="C15" s="67"/>
      <c r="D15" s="41" t="s">
        <v>16</v>
      </c>
      <c r="E15" s="42"/>
      <c r="F15" s="43">
        <v>3327.22</v>
      </c>
      <c r="G15" s="63">
        <f>H15/F15</f>
        <v>347.55973455317059</v>
      </c>
      <c r="H15" s="44">
        <f>H16+H20</f>
        <v>1156407.7000000002</v>
      </c>
      <c r="I15" s="1"/>
    </row>
    <row r="16" spans="1:9" ht="15.75" customHeight="1" thickBot="1" x14ac:dyDescent="0.35">
      <c r="A16" s="1"/>
      <c r="B16" s="68" t="s">
        <v>28</v>
      </c>
      <c r="C16" s="69"/>
      <c r="D16" s="51" t="s">
        <v>16</v>
      </c>
      <c r="E16" s="52"/>
      <c r="F16" s="53">
        <f>F15</f>
        <v>3327.22</v>
      </c>
      <c r="G16" s="64">
        <f>H16/F16</f>
        <v>297.93872963014178</v>
      </c>
      <c r="H16" s="54">
        <f>SUM(H17:H19)</f>
        <v>991307.70000000019</v>
      </c>
      <c r="I16" s="1"/>
    </row>
    <row r="17" spans="1:9" x14ac:dyDescent="0.3">
      <c r="A17" s="1"/>
      <c r="B17" s="45">
        <v>1</v>
      </c>
      <c r="C17" s="46" t="s">
        <v>36</v>
      </c>
      <c r="D17" s="47" t="s">
        <v>10</v>
      </c>
      <c r="E17" s="48">
        <v>1.3</v>
      </c>
      <c r="F17" s="14">
        <f>ROUNDUP(E17*F16,0)</f>
        <v>4326</v>
      </c>
      <c r="G17" s="49">
        <v>84.93</v>
      </c>
      <c r="H17" s="50">
        <f>F17*G17</f>
        <v>367407.18000000005</v>
      </c>
      <c r="I17" s="1"/>
    </row>
    <row r="18" spans="1:9" x14ac:dyDescent="0.3">
      <c r="A18" s="1"/>
      <c r="B18" s="29">
        <v>2</v>
      </c>
      <c r="C18" s="35" t="s">
        <v>38</v>
      </c>
      <c r="D18" s="15" t="s">
        <v>10</v>
      </c>
      <c r="E18" s="16">
        <v>1.3</v>
      </c>
      <c r="F18" s="65">
        <f>F17</f>
        <v>4326</v>
      </c>
      <c r="G18" s="36">
        <v>6.81</v>
      </c>
      <c r="H18" s="30">
        <f t="shared" ref="H18:H19" si="0">F18*G18</f>
        <v>29460.059999999998</v>
      </c>
      <c r="I18" s="1"/>
    </row>
    <row r="19" spans="1:9" ht="15" thickBot="1" x14ac:dyDescent="0.35">
      <c r="A19" s="1"/>
      <c r="B19" s="29">
        <v>3</v>
      </c>
      <c r="C19" s="35" t="s">
        <v>37</v>
      </c>
      <c r="D19" s="15" t="s">
        <v>11</v>
      </c>
      <c r="E19" s="16">
        <v>1.25</v>
      </c>
      <c r="F19" s="65">
        <f>ROUNDUP(E19*F16/3,0)*3</f>
        <v>4161</v>
      </c>
      <c r="G19" s="36">
        <v>142.86000000000001</v>
      </c>
      <c r="H19" s="30">
        <f t="shared" si="0"/>
        <v>594440.46000000008</v>
      </c>
      <c r="I19" s="1"/>
    </row>
    <row r="20" spans="1:9" ht="15" thickBot="1" x14ac:dyDescent="0.35">
      <c r="A20" s="1"/>
      <c r="B20" s="68" t="s">
        <v>30</v>
      </c>
      <c r="C20" s="69"/>
      <c r="D20" s="51" t="s">
        <v>16</v>
      </c>
      <c r="E20" s="52"/>
      <c r="F20" s="53">
        <f>F16</f>
        <v>3327.22</v>
      </c>
      <c r="G20" s="64">
        <f>H20/F20</f>
        <v>49.621004923028835</v>
      </c>
      <c r="H20" s="54">
        <f>SUM(H21:H22)</f>
        <v>165100</v>
      </c>
      <c r="I20" s="1"/>
    </row>
    <row r="21" spans="1:9" x14ac:dyDescent="0.3">
      <c r="A21" s="1"/>
      <c r="B21" s="55">
        <v>1</v>
      </c>
      <c r="C21" s="56" t="s">
        <v>20</v>
      </c>
      <c r="D21" s="57" t="s">
        <v>10</v>
      </c>
      <c r="E21" s="58">
        <v>1.3</v>
      </c>
      <c r="F21" s="59">
        <f>ROUNDUP(E21*F20/200,0)*200</f>
        <v>4400</v>
      </c>
      <c r="G21" s="58">
        <v>27.5</v>
      </c>
      <c r="H21" s="60">
        <f>F21*G21</f>
        <v>121000</v>
      </c>
      <c r="I21" s="1"/>
    </row>
    <row r="22" spans="1:9" x14ac:dyDescent="0.3">
      <c r="A22" s="1"/>
      <c r="B22" s="61">
        <v>2</v>
      </c>
      <c r="C22" s="26" t="s">
        <v>31</v>
      </c>
      <c r="D22" s="15" t="s">
        <v>10</v>
      </c>
      <c r="E22" s="16">
        <v>2.6</v>
      </c>
      <c r="F22" s="14">
        <f>ROUNDUP(E22*F20/1000,0)*1000</f>
        <v>9000</v>
      </c>
      <c r="G22" s="16">
        <v>4.9000000000000004</v>
      </c>
      <c r="H22" s="62">
        <f>F22*G22</f>
        <v>44100</v>
      </c>
      <c r="I22" s="1"/>
    </row>
    <row r="23" spans="1:9" ht="18.600000000000001" thickBot="1" x14ac:dyDescent="0.35">
      <c r="A23" s="1"/>
      <c r="B23" s="77" t="s">
        <v>32</v>
      </c>
      <c r="C23" s="78"/>
      <c r="D23" s="78"/>
      <c r="E23" s="78"/>
      <c r="F23" s="78"/>
      <c r="G23" s="78"/>
      <c r="H23" s="28">
        <f>H15</f>
        <v>1156407.7000000002</v>
      </c>
      <c r="I23" s="1"/>
    </row>
    <row r="24" spans="1:9" ht="18.600000000000001" thickBot="1" x14ac:dyDescent="0.35">
      <c r="A24" s="1"/>
      <c r="B24" s="92" t="s">
        <v>33</v>
      </c>
      <c r="C24" s="93"/>
      <c r="D24" s="93"/>
      <c r="E24" s="93"/>
      <c r="F24" s="93"/>
      <c r="G24" s="93"/>
      <c r="H24" s="22">
        <f>H23/(F15)</f>
        <v>347.55973455317059</v>
      </c>
      <c r="I24" s="1"/>
    </row>
    <row r="25" spans="1:9" x14ac:dyDescent="0.3">
      <c r="A25" s="1"/>
      <c r="B25" s="89"/>
      <c r="C25" s="89"/>
      <c r="D25" s="89"/>
      <c r="E25" s="17"/>
      <c r="F25" s="17"/>
      <c r="G25" s="6" t="s">
        <v>18</v>
      </c>
      <c r="H25" s="18">
        <f>H23/122*22</f>
        <v>208532.5360655738</v>
      </c>
      <c r="I25" s="1"/>
    </row>
    <row r="26" spans="1:9" x14ac:dyDescent="0.3">
      <c r="G26" s="19" t="s">
        <v>19</v>
      </c>
      <c r="H26" s="20">
        <f>H23</f>
        <v>1156407.7000000002</v>
      </c>
    </row>
    <row r="27" spans="1:9" x14ac:dyDescent="0.3">
      <c r="G27" s="27" t="s">
        <v>21</v>
      </c>
      <c r="H27" s="20">
        <v>50000</v>
      </c>
    </row>
    <row r="29" spans="1:9" ht="15" thickBot="1" x14ac:dyDescent="0.35"/>
    <row r="30" spans="1:9" ht="18.600000000000001" thickBot="1" x14ac:dyDescent="0.35">
      <c r="B30" s="90" t="s">
        <v>42</v>
      </c>
      <c r="C30" s="91"/>
      <c r="D30" s="91"/>
      <c r="E30" s="91"/>
      <c r="F30" s="91"/>
      <c r="G30" s="91"/>
      <c r="H30" s="91"/>
    </row>
    <row r="31" spans="1:9" ht="28.2" thickBot="1" x14ac:dyDescent="0.35">
      <c r="B31" s="95" t="s">
        <v>4</v>
      </c>
      <c r="C31" s="96" t="s">
        <v>5</v>
      </c>
      <c r="D31" s="97" t="s">
        <v>13</v>
      </c>
      <c r="E31" s="97" t="s">
        <v>12</v>
      </c>
      <c r="F31" s="97" t="s">
        <v>6</v>
      </c>
      <c r="G31" s="97" t="s">
        <v>7</v>
      </c>
      <c r="H31" s="98" t="s">
        <v>8</v>
      </c>
    </row>
    <row r="32" spans="1:9" ht="15" thickBot="1" x14ac:dyDescent="0.35">
      <c r="B32" s="99" t="s">
        <v>42</v>
      </c>
      <c r="C32" s="100"/>
      <c r="D32" s="101" t="s">
        <v>16</v>
      </c>
      <c r="E32" s="102"/>
      <c r="F32" s="103">
        <v>3327.22</v>
      </c>
      <c r="G32" s="104">
        <f>H32/F32</f>
        <v>3212.9921676354434</v>
      </c>
      <c r="H32" s="105">
        <f>SUM(H33:H34)</f>
        <v>10690331.799999999</v>
      </c>
    </row>
    <row r="33" spans="2:8" ht="27.6" x14ac:dyDescent="0.3">
      <c r="B33" s="106">
        <v>1</v>
      </c>
      <c r="C33" s="46" t="s">
        <v>47</v>
      </c>
      <c r="D33" s="47" t="s">
        <v>16</v>
      </c>
      <c r="E33" s="48">
        <v>1</v>
      </c>
      <c r="F33" s="48">
        <v>3327.22</v>
      </c>
      <c r="G33" s="107">
        <v>3190</v>
      </c>
      <c r="H33" s="108">
        <f>F33*G33</f>
        <v>10613831.799999999</v>
      </c>
    </row>
    <row r="34" spans="2:8" ht="15" thickBot="1" x14ac:dyDescent="0.35">
      <c r="B34" s="106">
        <v>2</v>
      </c>
      <c r="C34" s="46" t="s">
        <v>43</v>
      </c>
      <c r="D34" s="47" t="s">
        <v>44</v>
      </c>
      <c r="E34" s="48">
        <v>5</v>
      </c>
      <c r="F34" s="48">
        <f>ROUNDUP(E34*F32/500,0)*500</f>
        <v>17000</v>
      </c>
      <c r="G34" s="107">
        <v>4.5</v>
      </c>
      <c r="H34" s="109">
        <f>F34*G34</f>
        <v>76500</v>
      </c>
    </row>
    <row r="35" spans="2:8" ht="18.600000000000001" thickBot="1" x14ac:dyDescent="0.35">
      <c r="B35" s="110" t="s">
        <v>45</v>
      </c>
      <c r="C35" s="111"/>
      <c r="D35" s="111"/>
      <c r="E35" s="111"/>
      <c r="F35" s="111"/>
      <c r="G35" s="111"/>
      <c r="H35" s="112">
        <f>SUM(H32)</f>
        <v>10690331.799999999</v>
      </c>
    </row>
    <row r="36" spans="2:8" ht="18.600000000000001" thickBot="1" x14ac:dyDescent="0.35">
      <c r="B36" s="92" t="s">
        <v>46</v>
      </c>
      <c r="C36" s="93"/>
      <c r="D36" s="93"/>
      <c r="E36" s="93"/>
      <c r="F36" s="93"/>
      <c r="G36" s="93"/>
      <c r="H36" s="22">
        <f>H35/F32</f>
        <v>3212.9921676354434</v>
      </c>
    </row>
    <row r="37" spans="2:8" x14ac:dyDescent="0.3">
      <c r="B37" s="89"/>
      <c r="C37" s="89"/>
      <c r="D37" s="89"/>
      <c r="E37" s="17"/>
      <c r="F37" s="17"/>
      <c r="G37" s="6" t="s">
        <v>18</v>
      </c>
      <c r="H37" s="18">
        <f>H35/122*22</f>
        <v>1927764.7508196719</v>
      </c>
    </row>
    <row r="38" spans="2:8" x14ac:dyDescent="0.3">
      <c r="G38" s="19" t="s">
        <v>19</v>
      </c>
      <c r="H38" s="20">
        <f>H35</f>
        <v>10690331.799999999</v>
      </c>
    </row>
    <row r="39" spans="2:8" x14ac:dyDescent="0.3">
      <c r="G39" s="27" t="s">
        <v>21</v>
      </c>
      <c r="H39" s="20">
        <v>450000</v>
      </c>
    </row>
    <row r="42" spans="2:8" ht="15.6" x14ac:dyDescent="0.3">
      <c r="B42" s="74" t="s">
        <v>14</v>
      </c>
      <c r="C42" s="74"/>
      <c r="D42" s="74"/>
      <c r="E42" s="74"/>
      <c r="F42" s="74"/>
      <c r="G42" s="74"/>
      <c r="H42" s="74"/>
    </row>
    <row r="44" spans="2:8" ht="18" x14ac:dyDescent="0.3">
      <c r="B44" s="72" t="s">
        <v>23</v>
      </c>
      <c r="C44" s="72"/>
      <c r="D44" s="72"/>
      <c r="E44" s="72"/>
      <c r="F44" s="72"/>
      <c r="G44" s="72"/>
      <c r="H44" s="72"/>
    </row>
    <row r="45" spans="2:8" ht="27.6" x14ac:dyDescent="0.3">
      <c r="B45" s="23" t="s">
        <v>4</v>
      </c>
      <c r="C45" s="24" t="s">
        <v>15</v>
      </c>
      <c r="D45" s="23" t="s">
        <v>24</v>
      </c>
      <c r="E45" s="23" t="s">
        <v>12</v>
      </c>
      <c r="F45" s="23" t="s">
        <v>6</v>
      </c>
      <c r="G45" s="23" t="s">
        <v>25</v>
      </c>
      <c r="H45" s="23" t="s">
        <v>8</v>
      </c>
    </row>
    <row r="46" spans="2:8" x14ac:dyDescent="0.3">
      <c r="B46" s="70" t="s">
        <v>40</v>
      </c>
      <c r="C46" s="70"/>
      <c r="D46" s="70"/>
      <c r="E46" s="70"/>
      <c r="F46" s="70"/>
      <c r="G46" s="70"/>
      <c r="H46" s="70"/>
    </row>
    <row r="47" spans="2:8" ht="41.4" x14ac:dyDescent="0.3">
      <c r="B47" s="25">
        <v>1</v>
      </c>
      <c r="C47" s="31" t="s">
        <v>41</v>
      </c>
      <c r="D47" s="15" t="s">
        <v>16</v>
      </c>
      <c r="E47" s="16">
        <v>1</v>
      </c>
      <c r="F47" s="48">
        <f>F7</f>
        <v>3327.22</v>
      </c>
      <c r="G47" s="16">
        <v>95</v>
      </c>
      <c r="H47" s="32">
        <f>F47*G47</f>
        <v>316085.89999999997</v>
      </c>
    </row>
    <row r="48" spans="2:8" x14ac:dyDescent="0.3">
      <c r="B48" s="71" t="s">
        <v>26</v>
      </c>
      <c r="C48" s="71"/>
      <c r="D48" s="71"/>
      <c r="E48" s="71"/>
      <c r="F48" s="71"/>
      <c r="G48" s="71"/>
      <c r="H48" s="33">
        <f>SUM(H47:H47)</f>
        <v>316085.89999999997</v>
      </c>
    </row>
    <row r="49" spans="2:8" x14ac:dyDescent="0.3">
      <c r="B49" s="71" t="s">
        <v>27</v>
      </c>
      <c r="C49" s="71"/>
      <c r="D49" s="71"/>
      <c r="E49" s="71"/>
      <c r="F49" s="71"/>
      <c r="G49" s="71"/>
      <c r="H49" s="34">
        <f>H48/F7</f>
        <v>95</v>
      </c>
    </row>
    <row r="50" spans="2:8" x14ac:dyDescent="0.3">
      <c r="G50" s="6" t="s">
        <v>34</v>
      </c>
      <c r="H50" s="18">
        <f>H48*0.22</f>
        <v>69538.897999999986</v>
      </c>
    </row>
    <row r="51" spans="2:8" x14ac:dyDescent="0.3">
      <c r="G51" s="19" t="s">
        <v>19</v>
      </c>
      <c r="H51" s="20">
        <f>H48+H50</f>
        <v>385624.79799999995</v>
      </c>
    </row>
  </sheetData>
  <mergeCells count="25">
    <mergeCell ref="B2:H2"/>
    <mergeCell ref="B42:H42"/>
    <mergeCell ref="B4:H4"/>
    <mergeCell ref="B5:H5"/>
    <mergeCell ref="B23:G23"/>
    <mergeCell ref="F7:H7"/>
    <mergeCell ref="F8:H8"/>
    <mergeCell ref="F9:H9"/>
    <mergeCell ref="B11:H11"/>
    <mergeCell ref="B25:D25"/>
    <mergeCell ref="B13:H13"/>
    <mergeCell ref="B24:G24"/>
    <mergeCell ref="B20:C20"/>
    <mergeCell ref="B9:C9"/>
    <mergeCell ref="B30:H30"/>
    <mergeCell ref="B32:C32"/>
    <mergeCell ref="B15:C15"/>
    <mergeCell ref="B16:C16"/>
    <mergeCell ref="B46:H46"/>
    <mergeCell ref="B48:G48"/>
    <mergeCell ref="B49:G49"/>
    <mergeCell ref="B44:H44"/>
    <mergeCell ref="B35:G35"/>
    <mergeCell ref="B36:G36"/>
    <mergeCell ref="B37:D37"/>
  </mergeCells>
  <phoneticPr fontId="18" type="noConversion"/>
  <pageMargins left="0.7" right="0.7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2026-09-09T09:37:37Z</cp:lastPrinted>
  <dcterms:created xsi:type="dcterms:W3CDTF">2018-06-13T10:11:23Z</dcterms:created>
  <dcterms:modified xsi:type="dcterms:W3CDTF">2026-09-09T09:37:41Z</dcterms:modified>
</cp:coreProperties>
</file>