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Владимир Октябрьский проспект Капремонт\"/>
    </mc:Choice>
  </mc:AlternateContent>
  <xr:revisionPtr revIDLastSave="0" documentId="13_ncr:1_{140A4A0F-5130-41AC-B5C6-0E08E569B6F7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E47" i="1"/>
  <c r="E46" i="1"/>
  <c r="E36" i="1"/>
  <c r="E35" i="1"/>
  <c r="E25" i="1"/>
  <c r="E24" i="1"/>
  <c r="F42" i="1"/>
  <c r="H42" i="1" s="1"/>
  <c r="F38" i="1"/>
  <c r="F41" i="1" s="1"/>
  <c r="H41" i="1" s="1"/>
  <c r="F31" i="1"/>
  <c r="H31" i="1" s="1"/>
  <c r="F27" i="1"/>
  <c r="F30" i="1" s="1"/>
  <c r="H30" i="1" s="1"/>
  <c r="F39" i="1" l="1"/>
  <c r="F44" i="1"/>
  <c r="F43" i="1"/>
  <c r="H43" i="1" s="1"/>
  <c r="F32" i="1"/>
  <c r="H32" i="1" s="1"/>
  <c r="F33" i="1"/>
  <c r="F28" i="1"/>
  <c r="F46" i="1" l="1"/>
  <c r="H46" i="1" s="1"/>
  <c r="F45" i="1"/>
  <c r="H45" i="1" s="1"/>
  <c r="F47" i="1"/>
  <c r="H47" i="1" s="1"/>
  <c r="H39" i="1"/>
  <c r="F40" i="1"/>
  <c r="H40" i="1" s="1"/>
  <c r="F29" i="1"/>
  <c r="H29" i="1" s="1"/>
  <c r="H28" i="1"/>
  <c r="F35" i="1"/>
  <c r="H35" i="1" s="1"/>
  <c r="F34" i="1"/>
  <c r="H34" i="1" s="1"/>
  <c r="F36" i="1"/>
  <c r="H36" i="1" s="1"/>
  <c r="H44" i="1" l="1"/>
  <c r="G44" i="1" s="1"/>
  <c r="H38" i="1"/>
  <c r="H27" i="1"/>
  <c r="G27" i="1" s="1"/>
  <c r="H33" i="1"/>
  <c r="G33" i="1" s="1"/>
  <c r="H37" i="1" l="1"/>
  <c r="G37" i="1" s="1"/>
  <c r="G38" i="1"/>
  <c r="H26" i="1"/>
  <c r="G26" i="1" s="1"/>
  <c r="F20" i="1" l="1"/>
  <c r="H20" i="1" l="1"/>
  <c r="F60" i="1" l="1"/>
  <c r="F16" i="1" l="1"/>
  <c r="H60" i="1"/>
  <c r="H61" i="1" s="1"/>
  <c r="H62" i="1" s="1"/>
  <c r="F21" i="1" l="1"/>
  <c r="H21" i="1" s="1"/>
  <c r="F22" i="1"/>
  <c r="F23" i="1" s="1"/>
  <c r="F17" i="1"/>
  <c r="F19" i="1"/>
  <c r="H63" i="1"/>
  <c r="H64" i="1" s="1"/>
  <c r="F25" i="1" l="1"/>
  <c r="H25" i="1" s="1"/>
  <c r="F24" i="1"/>
  <c r="H24" i="1" s="1"/>
  <c r="H23" i="1"/>
  <c r="H19" i="1"/>
  <c r="H22" i="1" l="1"/>
  <c r="G22" i="1" s="1"/>
  <c r="F18" i="1"/>
  <c r="H18" i="1" l="1"/>
  <c r="H17" i="1" l="1"/>
  <c r="H16" i="1" s="1"/>
  <c r="H15" i="1" l="1"/>
  <c r="H48" i="1" s="1"/>
  <c r="H49" i="1" s="1"/>
  <c r="G16" i="1"/>
  <c r="G15" i="1" l="1"/>
  <c r="H50" i="1"/>
  <c r="H51" i="1"/>
</calcChain>
</file>

<file path=xl/sharedStrings.xml><?xml version="1.0" encoding="utf-8"?>
<sst xmlns="http://schemas.openxmlformats.org/spreadsheetml/2006/main" count="103" uniqueCount="47">
  <si>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</si>
  <si>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</si>
  <si>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</si>
  <si>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</si>
  <si>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</si>
  <si>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</si>
  <si>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</si>
  <si>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</si>
  <si>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</si>
  <si>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</si>
  <si>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</si>
  <si>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</si>
  <si>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</si>
  <si>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</si>
  <si>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</si>
  <si>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</si>
  <si>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</si>
  <si>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</si>
  <si>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</si>
  <si>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</si>
  <si>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</si>
  <si>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</si>
  <si>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</si>
  <si>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</si>
  <si>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</si>
  <si>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</si>
  <si>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</si>
  <si>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</si>
  <si>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</si>
  <si>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Фасадная система (оцинкованная окрашенная вертикальная)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</si>
  <si>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</si>
  <si>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</si>
  <si>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</si>
  <si>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</si>
  <si>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Заклепка фасадная 4,8х10 мм, A2/A2</t>
  </si>
  <si>
    <t>НДС 22% (при необходимости):</t>
  </si>
  <si>
    <t>Паронитовая прокладка 80х80х2,0</t>
  </si>
  <si>
    <t>Профиль гнутый У 60х40х1,2 ОЦ ОК (L=3000)</t>
  </si>
  <si>
    <t>Фасадная система для облицовки керамогранитом (цоколь)</t>
  </si>
  <si>
    <t>Кронштейн усиленный КРУ 200х80х80х2,0 ОЦ ОК</t>
  </si>
  <si>
    <t>Кляммер рядовый усиленный КЛР 1,2 нерж. А430 RAL</t>
  </si>
  <si>
    <t>Кляммер стартовый усиленный КЛР 1,2 нерж. А430 RAL</t>
  </si>
  <si>
    <t>Фасадная система для облицовки керамогранитом (лестничные марши и площадки, пандус, стены)</t>
  </si>
  <si>
    <t>Фасадная система для облицовки керамогранитом (стены, колонны главного входа)</t>
  </si>
  <si>
    <t>г.Владимир, Октябрьский проспект, д.9</t>
  </si>
  <si>
    <t>Проектирование фасадной системы для облицовки керамогранитом</t>
  </si>
  <si>
    <t>Разработка рабочего проекта навесной фасадной системы для облицовки керамогранитом в соответствии с СП 522.1325800.2023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</si>
</sst>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6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 applyProtection="1">
      <alignment horizontal="left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2" fontId="9" fillId="0" borderId="18" xfId="0" applyNumberFormat="1" applyFont="1" applyBorder="1" applyAlignment="1" applyProtection="1">
      <alignment horizontal="center" vertical="center" wrapText="1"/>
      <protection locked="0"/>
    </xf>
    <xf numFmtId="1" fontId="9" fillId="0" borderId="18" xfId="0" applyNumberFormat="1" applyFont="1" applyBorder="1" applyAlignment="1" applyProtection="1">
      <alignment horizontal="center" vertical="center" wrapText="1"/>
      <protection locked="0"/>
    </xf>
    <xf numFmtId="164" fontId="9" fillId="0" borderId="19" xfId="1" applyNumberFormat="1" applyFont="1" applyBorder="1" applyAlignment="1" applyProtection="1">
      <alignment horizontal="right" vertical="center" wrapText="1"/>
      <protection locked="0"/>
    </xf>
    <xf numFmtId="0" fontId="9" fillId="0" borderId="13" xfId="0" applyFont="1" applyBorder="1" applyAlignment="1">
      <alignment horizontal="center" vertical="center" wrapText="1"/>
    </xf>
    <xf numFmtId="164" fontId="9" fillId="0" borderId="14" xfId="1" applyNumberFormat="1" applyFont="1" applyBorder="1" applyAlignment="1" applyProtection="1">
      <alignment horizontal="right" vertical="center" wrapText="1"/>
      <protection locked="0"/>
    </xf>
    <xf numFmtId="44" fontId="9" fillId="0" borderId="14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2" applyFont="1" applyBorder="1" applyAlignment="1" applyProtection="1">
      <alignment horizontal="left" vertical="center" wrapText="1"/>
      <protection locked="0"/>
    </xf>
    <xf numFmtId="2" fontId="9" fillId="0" borderId="22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19" xfId="1" applyFont="1" applyBorder="1" applyAlignment="1" applyProtection="1">
      <alignment horizontal="right" vertical="center" wrapText="1"/>
      <protection locked="0"/>
    </xf>
    <xf numFmtId="0" fontId="10" fillId="3" borderId="15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64"/>
  <sheetViews>
    <sheetView tabSelected="1" view="pageBreakPreview" topLeftCell="A30" zoomScaleNormal="100" zoomScaleSheetLayoutView="100" workbookViewId="0">
      <selection activeCell="H60" sqref="H60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3" t="s">
        <v>22</v>
      </c>
      <c r="C2" s="73"/>
      <c r="D2" s="73"/>
      <c r="E2" s="73"/>
      <c r="F2" s="73"/>
      <c r="G2" s="73"/>
      <c r="H2" s="73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5" t="s">
        <v>0</v>
      </c>
      <c r="C4" s="75"/>
      <c r="D4" s="75"/>
      <c r="E4" s="75"/>
      <c r="F4" s="75"/>
      <c r="G4" s="75"/>
      <c r="H4" s="75"/>
      <c r="I4" s="1"/>
    </row>
    <row r="5" spans="1:9" ht="75.75" customHeight="1" x14ac:dyDescent="0.3">
      <c r="A5" s="1"/>
      <c r="B5" s="76" t="s">
        <v>1</v>
      </c>
      <c r="C5" s="76"/>
      <c r="D5" s="76"/>
      <c r="E5" s="76"/>
      <c r="F5" s="76"/>
      <c r="G5" s="76"/>
      <c r="H5" s="76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9">
        <f>F15+F26+F37</f>
        <v>782.3</v>
      </c>
      <c r="G7" s="80"/>
      <c r="H7" s="81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82" t="s">
        <v>44</v>
      </c>
      <c r="G8" s="83"/>
      <c r="H8" s="84"/>
      <c r="I8" s="1"/>
    </row>
    <row r="9" spans="1:9" ht="15" thickBot="1" x14ac:dyDescent="0.35">
      <c r="A9" s="1"/>
      <c r="B9" s="94"/>
      <c r="C9" s="94"/>
      <c r="D9" s="9"/>
      <c r="E9" s="10" t="s">
        <v>3</v>
      </c>
      <c r="F9" s="85">
        <v>46283</v>
      </c>
      <c r="G9" s="86"/>
      <c r="H9" s="87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8" t="s">
        <v>17</v>
      </c>
      <c r="C11" s="88"/>
      <c r="D11" s="88"/>
      <c r="E11" s="88"/>
      <c r="F11" s="88"/>
      <c r="G11" s="88"/>
      <c r="H11" s="88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90" t="s">
        <v>29</v>
      </c>
      <c r="C13" s="91"/>
      <c r="D13" s="91"/>
      <c r="E13" s="91"/>
      <c r="F13" s="91"/>
      <c r="G13" s="91"/>
      <c r="H13" s="91"/>
      <c r="I13" s="1"/>
    </row>
    <row r="14" spans="1:9" ht="28.2" thickBot="1" x14ac:dyDescent="0.35">
      <c r="A14" s="1"/>
      <c r="B14" s="33" t="s">
        <v>4</v>
      </c>
      <c r="C14" s="34" t="s">
        <v>5</v>
      </c>
      <c r="D14" s="35" t="s">
        <v>13</v>
      </c>
      <c r="E14" s="35" t="s">
        <v>12</v>
      </c>
      <c r="F14" s="35" t="s">
        <v>6</v>
      </c>
      <c r="G14" s="35" t="s">
        <v>7</v>
      </c>
      <c r="H14" s="36" t="s">
        <v>8</v>
      </c>
      <c r="I14" s="1"/>
    </row>
    <row r="15" spans="1:9" ht="30" customHeight="1" thickBot="1" x14ac:dyDescent="0.35">
      <c r="A15" s="1"/>
      <c r="B15" s="66" t="s">
        <v>38</v>
      </c>
      <c r="C15" s="67"/>
      <c r="D15" s="37" t="s">
        <v>16</v>
      </c>
      <c r="E15" s="38"/>
      <c r="F15" s="39">
        <v>58.3</v>
      </c>
      <c r="G15" s="57">
        <f>H15/F15</f>
        <v>2810.0679245283022</v>
      </c>
      <c r="H15" s="40">
        <f>H16+H22</f>
        <v>163826.96000000002</v>
      </c>
      <c r="I15" s="1"/>
    </row>
    <row r="16" spans="1:9" ht="15.75" customHeight="1" thickBot="1" x14ac:dyDescent="0.35">
      <c r="A16" s="1"/>
      <c r="B16" s="68" t="s">
        <v>28</v>
      </c>
      <c r="C16" s="69"/>
      <c r="D16" s="43" t="s">
        <v>16</v>
      </c>
      <c r="E16" s="44"/>
      <c r="F16" s="45">
        <f>F15</f>
        <v>58.3</v>
      </c>
      <c r="G16" s="58">
        <f>H16/F16</f>
        <v>2015.8998284734137</v>
      </c>
      <c r="H16" s="46">
        <f>SUM(H17:H21)</f>
        <v>117526.96</v>
      </c>
      <c r="I16" s="1"/>
    </row>
    <row r="17" spans="1:9" x14ac:dyDescent="0.3">
      <c r="A17" s="1"/>
      <c r="B17" s="60">
        <v>1</v>
      </c>
      <c r="C17" s="62" t="s">
        <v>39</v>
      </c>
      <c r="D17" s="41" t="s">
        <v>10</v>
      </c>
      <c r="E17" s="42">
        <v>15.523</v>
      </c>
      <c r="F17" s="14">
        <f>ROUNDUP(E17*F16,0)</f>
        <v>905</v>
      </c>
      <c r="G17" s="63">
        <v>67.87</v>
      </c>
      <c r="H17" s="65">
        <f>F17*G17</f>
        <v>61422.350000000006</v>
      </c>
      <c r="I17" s="1"/>
    </row>
    <row r="18" spans="1:9" x14ac:dyDescent="0.3">
      <c r="A18" s="1"/>
      <c r="B18" s="61">
        <v>2</v>
      </c>
      <c r="C18" s="47" t="s">
        <v>36</v>
      </c>
      <c r="D18" s="15" t="s">
        <v>10</v>
      </c>
      <c r="E18" s="16">
        <v>15.523</v>
      </c>
      <c r="F18" s="59">
        <f>F17</f>
        <v>905</v>
      </c>
      <c r="G18" s="64">
        <v>7.27</v>
      </c>
      <c r="H18" s="56">
        <f t="shared" ref="H18:H21" si="0">F18*G18</f>
        <v>6579.3499999999995</v>
      </c>
      <c r="I18" s="1"/>
    </row>
    <row r="19" spans="1:9" x14ac:dyDescent="0.3">
      <c r="A19" s="1"/>
      <c r="B19" s="61">
        <v>3</v>
      </c>
      <c r="C19" s="47" t="s">
        <v>37</v>
      </c>
      <c r="D19" s="15" t="s">
        <v>11</v>
      </c>
      <c r="E19" s="16">
        <v>2.911</v>
      </c>
      <c r="F19" s="59">
        <f>ROUNDUP(E19*F16/3,0)*3</f>
        <v>171</v>
      </c>
      <c r="G19" s="64">
        <v>142.86000000000001</v>
      </c>
      <c r="H19" s="56">
        <f t="shared" si="0"/>
        <v>24429.06</v>
      </c>
      <c r="I19" s="1"/>
    </row>
    <row r="20" spans="1:9" x14ac:dyDescent="0.3">
      <c r="A20" s="1"/>
      <c r="B20" s="61">
        <v>4</v>
      </c>
      <c r="C20" s="47" t="s">
        <v>40</v>
      </c>
      <c r="D20" s="15" t="s">
        <v>10</v>
      </c>
      <c r="E20" s="16">
        <v>7.7619999999999996</v>
      </c>
      <c r="F20" s="59">
        <f>ROUNDUP(E20*F15/3,0)*3</f>
        <v>453</v>
      </c>
      <c r="G20" s="64">
        <v>33.6</v>
      </c>
      <c r="H20" s="56">
        <f t="shared" si="0"/>
        <v>15220.800000000001</v>
      </c>
      <c r="I20" s="1"/>
    </row>
    <row r="21" spans="1:9" ht="15" thickBot="1" x14ac:dyDescent="0.35">
      <c r="A21" s="1"/>
      <c r="B21" s="61">
        <v>5</v>
      </c>
      <c r="C21" s="47" t="s">
        <v>41</v>
      </c>
      <c r="D21" s="15" t="s">
        <v>10</v>
      </c>
      <c r="E21" s="16">
        <v>7.7619999999999996</v>
      </c>
      <c r="F21" s="59">
        <f>ROUNDUP(E21*F16/3,0)*3</f>
        <v>453</v>
      </c>
      <c r="G21" s="64">
        <v>21.8</v>
      </c>
      <c r="H21" s="56">
        <f t="shared" si="0"/>
        <v>9875.4</v>
      </c>
      <c r="I21" s="1"/>
    </row>
    <row r="22" spans="1:9" ht="15" thickBot="1" x14ac:dyDescent="0.35">
      <c r="A22" s="1"/>
      <c r="B22" s="68" t="s">
        <v>30</v>
      </c>
      <c r="C22" s="69"/>
      <c r="D22" s="43" t="s">
        <v>16</v>
      </c>
      <c r="E22" s="44"/>
      <c r="F22" s="45">
        <f>F16</f>
        <v>58.3</v>
      </c>
      <c r="G22" s="58">
        <f>H22/F22</f>
        <v>794.16809605488857</v>
      </c>
      <c r="H22" s="46">
        <f>SUM(H23:H25)</f>
        <v>46300</v>
      </c>
      <c r="I22" s="1"/>
    </row>
    <row r="23" spans="1:9" x14ac:dyDescent="0.3">
      <c r="A23" s="1"/>
      <c r="B23" s="48">
        <v>1</v>
      </c>
      <c r="C23" s="49" t="s">
        <v>20</v>
      </c>
      <c r="D23" s="50" t="s">
        <v>10</v>
      </c>
      <c r="E23" s="51">
        <v>15.52</v>
      </c>
      <c r="F23" s="52">
        <f>ROUNDUP(E23*F22/200,0)*200</f>
        <v>1000</v>
      </c>
      <c r="G23" s="51">
        <v>27.5</v>
      </c>
      <c r="H23" s="53">
        <f>F23*G23</f>
        <v>27500</v>
      </c>
      <c r="I23" s="1"/>
    </row>
    <row r="24" spans="1:9" x14ac:dyDescent="0.3">
      <c r="A24" s="1"/>
      <c r="B24" s="54">
        <v>2</v>
      </c>
      <c r="C24" s="26" t="s">
        <v>31</v>
      </c>
      <c r="D24" s="15" t="s">
        <v>10</v>
      </c>
      <c r="E24" s="16">
        <f>15.52*2</f>
        <v>31.04</v>
      </c>
      <c r="F24" s="14">
        <f>ROUNDUP(E24*F22/1000,0)*1000</f>
        <v>2000</v>
      </c>
      <c r="G24" s="16">
        <v>4.9000000000000004</v>
      </c>
      <c r="H24" s="55">
        <f>F24*G24</f>
        <v>9800</v>
      </c>
      <c r="I24" s="1"/>
    </row>
    <row r="25" spans="1:9" ht="15" thickBot="1" x14ac:dyDescent="0.35">
      <c r="A25" s="1"/>
      <c r="B25" s="54">
        <v>3</v>
      </c>
      <c r="C25" s="47" t="s">
        <v>34</v>
      </c>
      <c r="D25" s="15" t="s">
        <v>10</v>
      </c>
      <c r="E25" s="16">
        <f>(E20+E21)*2</f>
        <v>31.047999999999998</v>
      </c>
      <c r="F25" s="59">
        <f>ROUNDUP(E25*F22/500,0)*500</f>
        <v>2000</v>
      </c>
      <c r="G25" s="16">
        <v>4.5</v>
      </c>
      <c r="H25" s="56">
        <f t="shared" ref="H25" si="1">F25*G25</f>
        <v>9000</v>
      </c>
      <c r="I25" s="1"/>
    </row>
    <row r="26" spans="1:9" ht="30" customHeight="1" thickBot="1" x14ac:dyDescent="0.35">
      <c r="A26" s="1"/>
      <c r="B26" s="66" t="s">
        <v>42</v>
      </c>
      <c r="C26" s="67"/>
      <c r="D26" s="37" t="s">
        <v>16</v>
      </c>
      <c r="E26" s="38"/>
      <c r="F26" s="39">
        <v>533.4</v>
      </c>
      <c r="G26" s="57">
        <f>H26/F26</f>
        <v>1020.181177352831</v>
      </c>
      <c r="H26" s="40">
        <f>H27+H33</f>
        <v>544164.64</v>
      </c>
      <c r="I26" s="1"/>
    </row>
    <row r="27" spans="1:9" ht="15" thickBot="1" x14ac:dyDescent="0.35">
      <c r="A27" s="1"/>
      <c r="B27" s="68" t="s">
        <v>28</v>
      </c>
      <c r="C27" s="69"/>
      <c r="D27" s="43" t="s">
        <v>16</v>
      </c>
      <c r="E27" s="44"/>
      <c r="F27" s="45">
        <f>F26</f>
        <v>533.4</v>
      </c>
      <c r="G27" s="58">
        <f>H27/F27</f>
        <v>818.64386951631047</v>
      </c>
      <c r="H27" s="46">
        <f>SUM(H28:H32)</f>
        <v>436664.64</v>
      </c>
      <c r="I27" s="1"/>
    </row>
    <row r="28" spans="1:9" x14ac:dyDescent="0.3">
      <c r="A28" s="1"/>
      <c r="B28" s="60">
        <v>1</v>
      </c>
      <c r="C28" s="62" t="s">
        <v>39</v>
      </c>
      <c r="D28" s="41" t="s">
        <v>10</v>
      </c>
      <c r="E28" s="42">
        <v>3.95</v>
      </c>
      <c r="F28" s="14">
        <f>ROUNDUP(E28*F27,0)</f>
        <v>2107</v>
      </c>
      <c r="G28" s="63">
        <v>67.87</v>
      </c>
      <c r="H28" s="65">
        <f>F28*G28</f>
        <v>143002.09</v>
      </c>
      <c r="I28" s="1"/>
    </row>
    <row r="29" spans="1:9" x14ac:dyDescent="0.3">
      <c r="A29" s="1"/>
      <c r="B29" s="61">
        <v>2</v>
      </c>
      <c r="C29" s="47" t="s">
        <v>36</v>
      </c>
      <c r="D29" s="15" t="s">
        <v>10</v>
      </c>
      <c r="E29" s="16">
        <v>3.95</v>
      </c>
      <c r="F29" s="59">
        <f>F28</f>
        <v>2107</v>
      </c>
      <c r="G29" s="64">
        <v>7.27</v>
      </c>
      <c r="H29" s="56">
        <f t="shared" ref="H29:H32" si="2">F29*G29</f>
        <v>15317.89</v>
      </c>
      <c r="I29" s="1"/>
    </row>
    <row r="30" spans="1:9" x14ac:dyDescent="0.3">
      <c r="A30" s="1"/>
      <c r="B30" s="61">
        <v>3</v>
      </c>
      <c r="C30" s="47" t="s">
        <v>37</v>
      </c>
      <c r="D30" s="15" t="s">
        <v>11</v>
      </c>
      <c r="E30" s="16">
        <v>2.6230000000000002</v>
      </c>
      <c r="F30" s="59">
        <f>ROUNDUP(E30*F27/3,0)*3</f>
        <v>1401</v>
      </c>
      <c r="G30" s="64">
        <v>142.86000000000001</v>
      </c>
      <c r="H30" s="56">
        <f t="shared" si="2"/>
        <v>200146.86000000002</v>
      </c>
      <c r="I30" s="1"/>
    </row>
    <row r="31" spans="1:9" x14ac:dyDescent="0.3">
      <c r="A31" s="1"/>
      <c r="B31" s="61">
        <v>4</v>
      </c>
      <c r="C31" s="47" t="s">
        <v>40</v>
      </c>
      <c r="D31" s="15" t="s">
        <v>10</v>
      </c>
      <c r="E31" s="16">
        <v>4.2240000000000002</v>
      </c>
      <c r="F31" s="59">
        <f>ROUNDUP(E31*F26,0)</f>
        <v>2254</v>
      </c>
      <c r="G31" s="64">
        <v>33.6</v>
      </c>
      <c r="H31" s="56">
        <f t="shared" si="2"/>
        <v>75734.400000000009</v>
      </c>
      <c r="I31" s="1"/>
    </row>
    <row r="32" spans="1:9" ht="15" thickBot="1" x14ac:dyDescent="0.35">
      <c r="A32" s="1"/>
      <c r="B32" s="61">
        <v>5</v>
      </c>
      <c r="C32" s="47" t="s">
        <v>41</v>
      </c>
      <c r="D32" s="15" t="s">
        <v>10</v>
      </c>
      <c r="E32" s="16">
        <v>0.21099999999999999</v>
      </c>
      <c r="F32" s="59">
        <f>ROUNDUP(E32*F27,0)</f>
        <v>113</v>
      </c>
      <c r="G32" s="64">
        <v>21.8</v>
      </c>
      <c r="H32" s="56">
        <f t="shared" si="2"/>
        <v>2463.4</v>
      </c>
      <c r="I32" s="1"/>
    </row>
    <row r="33" spans="1:9" ht="15" thickBot="1" x14ac:dyDescent="0.35">
      <c r="A33" s="1"/>
      <c r="B33" s="68" t="s">
        <v>30</v>
      </c>
      <c r="C33" s="69"/>
      <c r="D33" s="43" t="s">
        <v>16</v>
      </c>
      <c r="E33" s="44"/>
      <c r="F33" s="45">
        <f>F27</f>
        <v>533.4</v>
      </c>
      <c r="G33" s="58">
        <f>H33/F33</f>
        <v>201.53730783652045</v>
      </c>
      <c r="H33" s="46">
        <f>SUM(H34:H36)</f>
        <v>107500</v>
      </c>
      <c r="I33" s="1"/>
    </row>
    <row r="34" spans="1:9" x14ac:dyDescent="0.3">
      <c r="A34" s="1"/>
      <c r="B34" s="48">
        <v>1</v>
      </c>
      <c r="C34" s="49" t="s">
        <v>20</v>
      </c>
      <c r="D34" s="50" t="s">
        <v>10</v>
      </c>
      <c r="E34" s="51">
        <v>3.95</v>
      </c>
      <c r="F34" s="52">
        <f>ROUNDUP(E34*F33/200,0)*200</f>
        <v>2200</v>
      </c>
      <c r="G34" s="51">
        <v>27.5</v>
      </c>
      <c r="H34" s="53">
        <f>F34*G34</f>
        <v>60500</v>
      </c>
      <c r="I34" s="1"/>
    </row>
    <row r="35" spans="1:9" x14ac:dyDescent="0.3">
      <c r="A35" s="1"/>
      <c r="B35" s="54">
        <v>2</v>
      </c>
      <c r="C35" s="26" t="s">
        <v>31</v>
      </c>
      <c r="D35" s="15" t="s">
        <v>10</v>
      </c>
      <c r="E35" s="16">
        <f>3.95*2</f>
        <v>7.9</v>
      </c>
      <c r="F35" s="14">
        <f>ROUNDUP(E35*F33/1000,0)*1000</f>
        <v>5000</v>
      </c>
      <c r="G35" s="16">
        <v>4.9000000000000004</v>
      </c>
      <c r="H35" s="55">
        <f>F35*G35</f>
        <v>24500</v>
      </c>
      <c r="I35" s="1"/>
    </row>
    <row r="36" spans="1:9" ht="15" thickBot="1" x14ac:dyDescent="0.35">
      <c r="A36" s="1"/>
      <c r="B36" s="54">
        <v>3</v>
      </c>
      <c r="C36" s="47" t="s">
        <v>34</v>
      </c>
      <c r="D36" s="15" t="s">
        <v>10</v>
      </c>
      <c r="E36" s="16">
        <f>(E31+E32)*2</f>
        <v>8.870000000000001</v>
      </c>
      <c r="F36" s="59">
        <f>ROUNDUP(E36*F33/500,0)*500</f>
        <v>5000</v>
      </c>
      <c r="G36" s="16">
        <v>4.5</v>
      </c>
      <c r="H36" s="56">
        <f t="shared" ref="H36" si="3">F36*G36</f>
        <v>22500</v>
      </c>
      <c r="I36" s="1"/>
    </row>
    <row r="37" spans="1:9" ht="30" customHeight="1" thickBot="1" x14ac:dyDescent="0.35">
      <c r="A37" s="1"/>
      <c r="B37" s="66" t="s">
        <v>43</v>
      </c>
      <c r="C37" s="67"/>
      <c r="D37" s="37" t="s">
        <v>16</v>
      </c>
      <c r="E37" s="38"/>
      <c r="F37" s="39">
        <v>190.6</v>
      </c>
      <c r="G37" s="57">
        <f>H37/F37</f>
        <v>1336.5570828961177</v>
      </c>
      <c r="H37" s="40">
        <f>H38+H44</f>
        <v>254747.78000000003</v>
      </c>
      <c r="I37" s="1"/>
    </row>
    <row r="38" spans="1:9" ht="15" thickBot="1" x14ac:dyDescent="0.35">
      <c r="A38" s="1"/>
      <c r="B38" s="68" t="s">
        <v>28</v>
      </c>
      <c r="C38" s="69"/>
      <c r="D38" s="43" t="s">
        <v>16</v>
      </c>
      <c r="E38" s="44"/>
      <c r="F38" s="45">
        <f>F37</f>
        <v>190.6</v>
      </c>
      <c r="G38" s="58">
        <f>H38/F38</f>
        <v>1070.0303252885626</v>
      </c>
      <c r="H38" s="46">
        <f>SUM(H39:H43)</f>
        <v>203947.78000000003</v>
      </c>
      <c r="I38" s="1"/>
    </row>
    <row r="39" spans="1:9" x14ac:dyDescent="0.3">
      <c r="A39" s="1"/>
      <c r="B39" s="60">
        <v>1</v>
      </c>
      <c r="C39" s="62" t="s">
        <v>39</v>
      </c>
      <c r="D39" s="41" t="s">
        <v>10</v>
      </c>
      <c r="E39" s="42">
        <v>4.9530000000000003</v>
      </c>
      <c r="F39" s="14">
        <f>ROUNDUP(E39*F38,0)</f>
        <v>945</v>
      </c>
      <c r="G39" s="63">
        <v>67.87</v>
      </c>
      <c r="H39" s="65">
        <f>F39*G39</f>
        <v>64137.15</v>
      </c>
      <c r="I39" s="1"/>
    </row>
    <row r="40" spans="1:9" x14ac:dyDescent="0.3">
      <c r="A40" s="1"/>
      <c r="B40" s="61">
        <v>2</v>
      </c>
      <c r="C40" s="47" t="s">
        <v>36</v>
      </c>
      <c r="D40" s="15" t="s">
        <v>10</v>
      </c>
      <c r="E40" s="16">
        <v>4.9530000000000003</v>
      </c>
      <c r="F40" s="59">
        <f>F39</f>
        <v>945</v>
      </c>
      <c r="G40" s="64">
        <v>7.27</v>
      </c>
      <c r="H40" s="56">
        <f t="shared" ref="H40:H43" si="4">F40*G40</f>
        <v>6870.15</v>
      </c>
      <c r="I40" s="1"/>
    </row>
    <row r="41" spans="1:9" x14ac:dyDescent="0.3">
      <c r="A41" s="1"/>
      <c r="B41" s="61">
        <v>3</v>
      </c>
      <c r="C41" s="47" t="s">
        <v>37</v>
      </c>
      <c r="D41" s="15" t="s">
        <v>11</v>
      </c>
      <c r="E41" s="16">
        <v>3.39</v>
      </c>
      <c r="F41" s="59">
        <f>ROUNDUP(E41*F38/3,0)*3</f>
        <v>648</v>
      </c>
      <c r="G41" s="64">
        <v>142.86000000000001</v>
      </c>
      <c r="H41" s="56">
        <f t="shared" si="4"/>
        <v>92573.280000000013</v>
      </c>
      <c r="I41" s="1"/>
    </row>
    <row r="42" spans="1:9" x14ac:dyDescent="0.3">
      <c r="A42" s="1"/>
      <c r="B42" s="61">
        <v>4</v>
      </c>
      <c r="C42" s="47" t="s">
        <v>40</v>
      </c>
      <c r="D42" s="15" t="s">
        <v>10</v>
      </c>
      <c r="E42" s="16">
        <v>5.7450000000000001</v>
      </c>
      <c r="F42" s="59">
        <f>ROUNDUP(E42*F37,0)</f>
        <v>1095</v>
      </c>
      <c r="G42" s="64">
        <v>33.6</v>
      </c>
      <c r="H42" s="56">
        <f t="shared" si="4"/>
        <v>36792</v>
      </c>
      <c r="I42" s="1"/>
    </row>
    <row r="43" spans="1:9" ht="15" thickBot="1" x14ac:dyDescent="0.35">
      <c r="A43" s="1"/>
      <c r="B43" s="61">
        <v>5</v>
      </c>
      <c r="C43" s="47" t="s">
        <v>41</v>
      </c>
      <c r="D43" s="15" t="s">
        <v>10</v>
      </c>
      <c r="E43" s="16">
        <v>0.85799999999999998</v>
      </c>
      <c r="F43" s="59">
        <f>ROUNDUP(E43*F38,0)</f>
        <v>164</v>
      </c>
      <c r="G43" s="64">
        <v>21.8</v>
      </c>
      <c r="H43" s="56">
        <f t="shared" si="4"/>
        <v>3575.2000000000003</v>
      </c>
      <c r="I43" s="1"/>
    </row>
    <row r="44" spans="1:9" ht="15" thickBot="1" x14ac:dyDescent="0.35">
      <c r="A44" s="1"/>
      <c r="B44" s="68" t="s">
        <v>30</v>
      </c>
      <c r="C44" s="69"/>
      <c r="D44" s="43" t="s">
        <v>16</v>
      </c>
      <c r="E44" s="44"/>
      <c r="F44" s="45">
        <f>F38</f>
        <v>190.6</v>
      </c>
      <c r="G44" s="58">
        <f>H44/F44</f>
        <v>266.52675760755511</v>
      </c>
      <c r="H44" s="46">
        <f>SUM(H45:H47)</f>
        <v>50800</v>
      </c>
      <c r="I44" s="1"/>
    </row>
    <row r="45" spans="1:9" x14ac:dyDescent="0.3">
      <c r="A45" s="1"/>
      <c r="B45" s="48">
        <v>1</v>
      </c>
      <c r="C45" s="49" t="s">
        <v>20</v>
      </c>
      <c r="D45" s="50" t="s">
        <v>10</v>
      </c>
      <c r="E45" s="51">
        <v>4.95</v>
      </c>
      <c r="F45" s="52">
        <f>ROUNDUP(E45*F44/200,0)*200</f>
        <v>1000</v>
      </c>
      <c r="G45" s="51">
        <v>27.5</v>
      </c>
      <c r="H45" s="53">
        <f>F45*G45</f>
        <v>27500</v>
      </c>
      <c r="I45" s="1"/>
    </row>
    <row r="46" spans="1:9" x14ac:dyDescent="0.3">
      <c r="A46" s="1"/>
      <c r="B46" s="54">
        <v>2</v>
      </c>
      <c r="C46" s="26" t="s">
        <v>31</v>
      </c>
      <c r="D46" s="15" t="s">
        <v>10</v>
      </c>
      <c r="E46" s="16">
        <f>4.95*2</f>
        <v>9.9</v>
      </c>
      <c r="F46" s="14">
        <f>ROUNDUP(E46*F44/1000,0)*1000</f>
        <v>2000</v>
      </c>
      <c r="G46" s="16">
        <v>4.9000000000000004</v>
      </c>
      <c r="H46" s="55">
        <f>F46*G46</f>
        <v>9800</v>
      </c>
      <c r="I46" s="1"/>
    </row>
    <row r="47" spans="1:9" x14ac:dyDescent="0.3">
      <c r="A47" s="1"/>
      <c r="B47" s="54">
        <v>3</v>
      </c>
      <c r="C47" s="47" t="s">
        <v>34</v>
      </c>
      <c r="D47" s="15" t="s">
        <v>10</v>
      </c>
      <c r="E47" s="16">
        <f>(E42+E43)*2</f>
        <v>13.206</v>
      </c>
      <c r="F47" s="59">
        <f>ROUNDUP(E47*F44/500,0)*500</f>
        <v>3000</v>
      </c>
      <c r="G47" s="16">
        <v>4.5</v>
      </c>
      <c r="H47" s="56">
        <f t="shared" ref="H47" si="5">F47*G47</f>
        <v>13500</v>
      </c>
      <c r="I47" s="1"/>
    </row>
    <row r="48" spans="1:9" ht="18.600000000000001" thickBot="1" x14ac:dyDescent="0.35">
      <c r="A48" s="1"/>
      <c r="B48" s="77" t="s">
        <v>32</v>
      </c>
      <c r="C48" s="78"/>
      <c r="D48" s="78"/>
      <c r="E48" s="78"/>
      <c r="F48" s="78"/>
      <c r="G48" s="78"/>
      <c r="H48" s="28">
        <f>H15+H26+H37</f>
        <v>962739.38000000012</v>
      </c>
      <c r="I48" s="1"/>
    </row>
    <row r="49" spans="1:9" ht="18.600000000000001" thickBot="1" x14ac:dyDescent="0.35">
      <c r="A49" s="1"/>
      <c r="B49" s="92" t="s">
        <v>33</v>
      </c>
      <c r="C49" s="93"/>
      <c r="D49" s="93"/>
      <c r="E49" s="93"/>
      <c r="F49" s="93"/>
      <c r="G49" s="93"/>
      <c r="H49" s="22">
        <f>H48/(F7)</f>
        <v>1230.6524095615496</v>
      </c>
      <c r="I49" s="1"/>
    </row>
    <row r="50" spans="1:9" x14ac:dyDescent="0.3">
      <c r="A50" s="1"/>
      <c r="B50" s="89"/>
      <c r="C50" s="89"/>
      <c r="D50" s="89"/>
      <c r="E50" s="17"/>
      <c r="F50" s="17"/>
      <c r="G50" s="6" t="s">
        <v>18</v>
      </c>
      <c r="H50" s="18">
        <f>H48/122*22</f>
        <v>173608.74065573773</v>
      </c>
      <c r="I50" s="1"/>
    </row>
    <row r="51" spans="1:9" x14ac:dyDescent="0.3">
      <c r="G51" s="19" t="s">
        <v>19</v>
      </c>
      <c r="H51" s="20">
        <f>H48</f>
        <v>962739.38000000012</v>
      </c>
    </row>
    <row r="52" spans="1:9" x14ac:dyDescent="0.3">
      <c r="G52" s="27" t="s">
        <v>21</v>
      </c>
      <c r="H52" s="20">
        <v>60000</v>
      </c>
    </row>
    <row r="55" spans="1:9" ht="15.6" x14ac:dyDescent="0.3">
      <c r="B55" s="74" t="s">
        <v>14</v>
      </c>
      <c r="C55" s="74"/>
      <c r="D55" s="74"/>
      <c r="E55" s="74"/>
      <c r="F55" s="74"/>
      <c r="G55" s="74"/>
      <c r="H55" s="74"/>
    </row>
    <row r="57" spans="1:9" ht="18" x14ac:dyDescent="0.3">
      <c r="B57" s="72" t="s">
        <v>23</v>
      </c>
      <c r="C57" s="72"/>
      <c r="D57" s="72"/>
      <c r="E57" s="72"/>
      <c r="F57" s="72"/>
      <c r="G57" s="72"/>
      <c r="H57" s="72"/>
    </row>
    <row r="58" spans="1:9" ht="27.6" x14ac:dyDescent="0.3">
      <c r="B58" s="23" t="s">
        <v>4</v>
      </c>
      <c r="C58" s="24" t="s">
        <v>15</v>
      </c>
      <c r="D58" s="23" t="s">
        <v>24</v>
      </c>
      <c r="E58" s="23" t="s">
        <v>12</v>
      </c>
      <c r="F58" s="23" t="s">
        <v>6</v>
      </c>
      <c r="G58" s="23" t="s">
        <v>25</v>
      </c>
      <c r="H58" s="23" t="s">
        <v>8</v>
      </c>
    </row>
    <row r="59" spans="1:9" x14ac:dyDescent="0.3">
      <c r="B59" s="70" t="s">
        <v>45</v>
      </c>
      <c r="C59" s="70"/>
      <c r="D59" s="70"/>
      <c r="E59" s="70"/>
      <c r="F59" s="70"/>
      <c r="G59" s="70"/>
      <c r="H59" s="70"/>
    </row>
    <row r="60" spans="1:9" ht="41.4" x14ac:dyDescent="0.3">
      <c r="B60" s="25">
        <v>1</v>
      </c>
      <c r="C60" s="29" t="s">
        <v>46</v>
      </c>
      <c r="D60" s="15" t="s">
        <v>16</v>
      </c>
      <c r="E60" s="16">
        <v>1</v>
      </c>
      <c r="F60" s="42">
        <f>F7</f>
        <v>782.3</v>
      </c>
      <c r="G60" s="16">
        <v>95</v>
      </c>
      <c r="H60" s="30">
        <f>F60*G60</f>
        <v>74318.5</v>
      </c>
    </row>
    <row r="61" spans="1:9" x14ac:dyDescent="0.3">
      <c r="B61" s="71" t="s">
        <v>26</v>
      </c>
      <c r="C61" s="71"/>
      <c r="D61" s="71"/>
      <c r="E61" s="71"/>
      <c r="F61" s="71"/>
      <c r="G61" s="71"/>
      <c r="H61" s="31">
        <f>SUM(H60:H60)</f>
        <v>74318.5</v>
      </c>
    </row>
    <row r="62" spans="1:9" x14ac:dyDescent="0.3">
      <c r="B62" s="71" t="s">
        <v>27</v>
      </c>
      <c r="C62" s="71"/>
      <c r="D62" s="71"/>
      <c r="E62" s="71"/>
      <c r="F62" s="71"/>
      <c r="G62" s="71"/>
      <c r="H62" s="32">
        <f>H61/F7</f>
        <v>95</v>
      </c>
    </row>
    <row r="63" spans="1:9" x14ac:dyDescent="0.3">
      <c r="G63" s="6" t="s">
        <v>35</v>
      </c>
      <c r="H63" s="18">
        <f>H61*0.22</f>
        <v>16350.07</v>
      </c>
    </row>
    <row r="64" spans="1:9" x14ac:dyDescent="0.3">
      <c r="G64" s="19" t="s">
        <v>19</v>
      </c>
      <c r="H64" s="20">
        <f>H61+H63</f>
        <v>90668.57</v>
      </c>
    </row>
  </sheetData>
  <mergeCells count="26">
    <mergeCell ref="B62:G62"/>
    <mergeCell ref="B57:H57"/>
    <mergeCell ref="B2:H2"/>
    <mergeCell ref="B55:H55"/>
    <mergeCell ref="B4:H4"/>
    <mergeCell ref="B5:H5"/>
    <mergeCell ref="B48:G48"/>
    <mergeCell ref="F7:H7"/>
    <mergeCell ref="F8:H8"/>
    <mergeCell ref="F9:H9"/>
    <mergeCell ref="B11:H11"/>
    <mergeCell ref="B50:D50"/>
    <mergeCell ref="B13:H13"/>
    <mergeCell ref="B49:G49"/>
    <mergeCell ref="B22:C22"/>
    <mergeCell ref="B9:C9"/>
    <mergeCell ref="B15:C15"/>
    <mergeCell ref="B16:C16"/>
    <mergeCell ref="B59:H59"/>
    <mergeCell ref="B61:G61"/>
    <mergeCell ref="B26:C26"/>
    <mergeCell ref="B27:C27"/>
    <mergeCell ref="B33:C33"/>
    <mergeCell ref="B37:C37"/>
    <mergeCell ref="B38:C38"/>
    <mergeCell ref="B44:C44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2026-09-18T10:29:22Z</cp:lastPrinted>
  <dcterms:created xsi:type="dcterms:W3CDTF">2018-06-13T10:11:23Z</dcterms:created>
  <dcterms:modified xsi:type="dcterms:W3CDTF">2026-09-18T11:08:16Z</dcterms:modified>
</cp:coreProperties>
</file>