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Тимур Заречье павильон\"/>
    </mc:Choice>
  </mc:AlternateContent>
  <xr:revisionPtr revIDLastSave="0" documentId="13_ncr:1_{B1EBAD58-EFC0-44F6-9E7E-628BF5A7D733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H30" i="1"/>
  <c r="E24" i="1"/>
  <c r="E23" i="1"/>
  <c r="E22" i="1"/>
  <c r="E18" i="1"/>
  <c r="E34" i="1" l="1"/>
  <c r="E33" i="1"/>
  <c r="E32" i="1"/>
  <c r="E28" i="1"/>
  <c r="F26" i="1"/>
  <c r="F27" i="1" s="1"/>
  <c r="F28" i="1" l="1"/>
  <c r="F29" i="1"/>
  <c r="F16" i="1" l="1"/>
  <c r="H47" i="1"/>
  <c r="H48" i="1" s="1"/>
  <c r="H49" i="1" s="1"/>
  <c r="F20" i="1" l="1"/>
  <c r="H20" i="1" s="1"/>
  <c r="H27" i="1"/>
  <c r="H28" i="1"/>
  <c r="F17" i="1"/>
  <c r="F18" i="1"/>
  <c r="F21" i="1"/>
  <c r="F19" i="1"/>
  <c r="H50" i="1"/>
  <c r="H51" i="1" s="1"/>
  <c r="F24" i="1" l="1"/>
  <c r="F23" i="1"/>
  <c r="H23" i="1" s="1"/>
  <c r="F22" i="1"/>
  <c r="H22" i="1" s="1"/>
  <c r="H19" i="1"/>
  <c r="H24" i="1" l="1"/>
  <c r="H21" i="1"/>
  <c r="G21" i="1" s="1"/>
  <c r="H29" i="1" l="1"/>
  <c r="F31" i="1"/>
  <c r="F30" i="1"/>
  <c r="H18" i="1"/>
  <c r="G26" i="1" l="1"/>
  <c r="F32" i="1"/>
  <c r="H32" i="1" s="1"/>
  <c r="F33" i="1"/>
  <c r="H33" i="1" s="1"/>
  <c r="F34" i="1"/>
  <c r="H34" i="1" s="1"/>
  <c r="H17" i="1"/>
  <c r="H16" i="1" s="1"/>
  <c r="H31" i="1" l="1"/>
  <c r="H25" i="1" s="1"/>
  <c r="G25" i="1" s="1"/>
  <c r="H15" i="1"/>
  <c r="G16" i="1"/>
  <c r="H35" i="1" l="1"/>
  <c r="H36" i="1" s="1"/>
  <c r="G31" i="1"/>
  <c r="G15" i="1"/>
  <c r="H38" i="1" l="1"/>
  <c r="H37" i="1"/>
</calcChain>
</file>

<file path=xl/sharedStrings.xml><?xml version="1.0" encoding="utf-8"?>
<sst xmlns="http://schemas.openxmlformats.org/spreadsheetml/2006/main" count="77" uniqueCount="47">
  <si>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</si>
  <si>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</si>
  <si>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</si>
  <si>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</si>
  <si>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</si>
  <si>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</si>
  <si>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</si>
  <si>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</si>
  <si>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</si>
  <si>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</si>
  <si>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</si>
  <si>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</si>
  <si>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</si>
  <si>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</si>
  <si>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</si>
  <si>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</si>
  <si>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</si>
  <si>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</si>
  <si>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</si>
  <si>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</si>
  <si>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</si>
  <si>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</si>
  <si>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</si>
  <si>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</si>
  <si>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</si>
  <si>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</si>
  <si>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</si>
  <si>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</si>
  <si>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</si>
  <si>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</si>
  <si>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</si>
  <si>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</si>
  <si>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</si>
  <si>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</si>
  <si>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</si>
  <si>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Московская область г. Одинцово, р.п. Заречье Коттеджный поселок участок №26</t>
  </si>
  <si>
    <t>Фасадная система (оцинкованная окрашенная)</t>
  </si>
  <si>
    <t>Кронштейн усиленный KRF KRU 220х80х80х2,0 мм ОЦ ОК</t>
  </si>
  <si>
    <t>Термомост для кронштейна KRF KRU 80x80x2,0</t>
  </si>
  <si>
    <t>Профиль KRF KSR 0,7 мм ОЦ ОК</t>
  </si>
  <si>
    <t>Фасадная система для облицовки бетонной плиткой (искусственным камнем) со скрытым креплением</t>
  </si>
  <si>
    <t xml:space="preserve">Профиль KRF PG 40х40х1,2 мм ОЦ ОК (L=3000) </t>
  </si>
  <si>
    <t>Проектирование фасадной системы для облицовки клинкерным кирпичом и бетонной плиткой</t>
  </si>
  <si>
    <t>Разработка рабочего проекта навесной фасадной системы для облицовки клинкерным кирпичом и бетонной плиткой в соответствии с СП 522.1325800.2023</t>
  </si>
  <si>
    <t>шт</t>
  </si>
  <si>
    <t>Фасадная система для облицовки клинкерном кирпичом (кладка)</t>
  </si>
  <si>
    <t xml:space="preserve">Профиль KRF PG 40х40х1,2 мм нержавеющая сталь (L=3000)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</si>
</sst>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1" fontId="9" fillId="0" borderId="18" xfId="0" applyNumberFormat="1" applyFont="1" applyBorder="1" applyAlignment="1" applyProtection="1">
      <alignment horizontal="center" vertical="center" wrapText="1"/>
      <protection locked="0"/>
    </xf>
    <xf numFmtId="164" fontId="9" fillId="0" borderId="19" xfId="1" applyNumberFormat="1" applyFont="1" applyBorder="1" applyAlignment="1" applyProtection="1">
      <alignment horizontal="righ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164" fontId="9" fillId="0" borderId="14" xfId="1" applyNumberFormat="1" applyFont="1" applyBorder="1" applyAlignment="1" applyProtection="1">
      <alignment horizontal="right" vertical="center" wrapText="1"/>
      <protection locked="0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185849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1"/>
  <sheetViews>
    <sheetView tabSelected="1" view="pageBreakPreview" topLeftCell="A4" zoomScaleNormal="100" zoomScaleSheetLayoutView="100" workbookViewId="0">
      <selection activeCell="E24" sqref="E24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6" t="s">
        <v>22</v>
      </c>
      <c r="C2" s="66"/>
      <c r="D2" s="66"/>
      <c r="E2" s="66"/>
      <c r="F2" s="66"/>
      <c r="G2" s="66"/>
      <c r="H2" s="66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8" t="s">
        <v>0</v>
      </c>
      <c r="C4" s="68"/>
      <c r="D4" s="68"/>
      <c r="E4" s="68"/>
      <c r="F4" s="68"/>
      <c r="G4" s="68"/>
      <c r="H4" s="68"/>
      <c r="I4" s="1"/>
    </row>
    <row r="5" spans="1:9" ht="75.75" customHeight="1" x14ac:dyDescent="0.3">
      <c r="A5" s="1"/>
      <c r="B5" s="69" t="s">
        <v>1</v>
      </c>
      <c r="C5" s="69"/>
      <c r="D5" s="69"/>
      <c r="E5" s="69"/>
      <c r="F5" s="69"/>
      <c r="G5" s="69"/>
      <c r="H5" s="69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2">
        <v>193</v>
      </c>
      <c r="G7" s="73"/>
      <c r="H7" s="74"/>
      <c r="I7" s="1"/>
    </row>
    <row r="8" spans="1:9" ht="45" customHeight="1" thickBot="1" x14ac:dyDescent="0.35">
      <c r="A8" s="1"/>
      <c r="B8" s="4"/>
      <c r="C8" s="5"/>
      <c r="D8" s="1"/>
      <c r="E8" s="6" t="s">
        <v>9</v>
      </c>
      <c r="F8" s="75" t="s">
        <v>35</v>
      </c>
      <c r="G8" s="76"/>
      <c r="H8" s="77"/>
      <c r="I8" s="1"/>
    </row>
    <row r="9" spans="1:9" ht="15" thickBot="1" x14ac:dyDescent="0.35">
      <c r="A9" s="1"/>
      <c r="B9" s="89"/>
      <c r="C9" s="89"/>
      <c r="D9" s="9"/>
      <c r="E9" s="10" t="s">
        <v>3</v>
      </c>
      <c r="F9" s="78">
        <v>46272</v>
      </c>
      <c r="G9" s="79"/>
      <c r="H9" s="80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1" t="s">
        <v>17</v>
      </c>
      <c r="C11" s="81"/>
      <c r="D11" s="81"/>
      <c r="E11" s="81"/>
      <c r="F11" s="81"/>
      <c r="G11" s="81"/>
      <c r="H11" s="81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3" t="s">
        <v>36</v>
      </c>
      <c r="C13" s="84"/>
      <c r="D13" s="84"/>
      <c r="E13" s="84"/>
      <c r="F13" s="84"/>
      <c r="G13" s="84"/>
      <c r="H13" s="84"/>
      <c r="I13" s="1"/>
    </row>
    <row r="14" spans="1:9" ht="28.2" thickBot="1" x14ac:dyDescent="0.35">
      <c r="A14" s="1"/>
      <c r="B14" s="33" t="s">
        <v>4</v>
      </c>
      <c r="C14" s="34" t="s">
        <v>5</v>
      </c>
      <c r="D14" s="35" t="s">
        <v>13</v>
      </c>
      <c r="E14" s="35" t="s">
        <v>12</v>
      </c>
      <c r="F14" s="35" t="s">
        <v>6</v>
      </c>
      <c r="G14" s="35" t="s">
        <v>7</v>
      </c>
      <c r="H14" s="36" t="s">
        <v>8</v>
      </c>
      <c r="I14" s="1"/>
    </row>
    <row r="15" spans="1:9" ht="30" customHeight="1" thickBot="1" x14ac:dyDescent="0.35">
      <c r="A15" s="1"/>
      <c r="B15" s="90" t="s">
        <v>45</v>
      </c>
      <c r="C15" s="91"/>
      <c r="D15" s="37" t="s">
        <v>16</v>
      </c>
      <c r="E15" s="38"/>
      <c r="F15" s="39">
        <v>113</v>
      </c>
      <c r="G15" s="57">
        <f>H15/F15</f>
        <v>6534.2126548672559</v>
      </c>
      <c r="H15" s="40">
        <f>H16+H21</f>
        <v>738366.02999999991</v>
      </c>
      <c r="I15" s="1"/>
    </row>
    <row r="16" spans="1:9" ht="15.75" customHeight="1" thickBot="1" x14ac:dyDescent="0.35">
      <c r="A16" s="1"/>
      <c r="B16" s="87" t="s">
        <v>28</v>
      </c>
      <c r="C16" s="88"/>
      <c r="D16" s="43" t="s">
        <v>16</v>
      </c>
      <c r="E16" s="44"/>
      <c r="F16" s="45">
        <f>F15</f>
        <v>113</v>
      </c>
      <c r="G16" s="58">
        <f>H16/F16</f>
        <v>6194.3896460176984</v>
      </c>
      <c r="H16" s="46">
        <f>SUM(H17:H20)</f>
        <v>699966.02999999991</v>
      </c>
      <c r="I16" s="1"/>
    </row>
    <row r="17" spans="1:9" x14ac:dyDescent="0.3">
      <c r="A17" s="1"/>
      <c r="B17" s="60">
        <v>1</v>
      </c>
      <c r="C17" s="62" t="s">
        <v>37</v>
      </c>
      <c r="D17" s="41" t="s">
        <v>10</v>
      </c>
      <c r="E17" s="42">
        <v>2.2000000000000002</v>
      </c>
      <c r="F17" s="14">
        <f>ROUNDUP(E17*F$16,0)</f>
        <v>249</v>
      </c>
      <c r="G17" s="63">
        <v>98.15</v>
      </c>
      <c r="H17" s="65">
        <f>F17*G17</f>
        <v>24439.350000000002</v>
      </c>
      <c r="I17" s="1"/>
    </row>
    <row r="18" spans="1:9" x14ac:dyDescent="0.3">
      <c r="A18" s="1"/>
      <c r="B18" s="61">
        <v>2</v>
      </c>
      <c r="C18" s="47" t="s">
        <v>38</v>
      </c>
      <c r="D18" s="15" t="s">
        <v>10</v>
      </c>
      <c r="E18" s="16">
        <f>E17</f>
        <v>2.2000000000000002</v>
      </c>
      <c r="F18" s="14">
        <f t="shared" ref="F18" si="0">ROUNDUP(E18*F$16,0)</f>
        <v>249</v>
      </c>
      <c r="G18" s="64">
        <v>8.3800000000000008</v>
      </c>
      <c r="H18" s="56">
        <f t="shared" ref="H18:H20" si="1">F18*G18</f>
        <v>2086.6200000000003</v>
      </c>
      <c r="I18" s="1"/>
    </row>
    <row r="19" spans="1:9" x14ac:dyDescent="0.3">
      <c r="A19" s="1"/>
      <c r="B19" s="61">
        <v>3</v>
      </c>
      <c r="C19" s="47" t="s">
        <v>41</v>
      </c>
      <c r="D19" s="15" t="s">
        <v>11</v>
      </c>
      <c r="E19" s="16">
        <v>2.7</v>
      </c>
      <c r="F19" s="59">
        <f>ROUNDUP(E19*F16/3,0)*3</f>
        <v>306</v>
      </c>
      <c r="G19" s="64">
        <v>121.23</v>
      </c>
      <c r="H19" s="56">
        <f t="shared" si="1"/>
        <v>37096.380000000005</v>
      </c>
      <c r="I19" s="1"/>
    </row>
    <row r="20" spans="1:9" ht="15" thickBot="1" x14ac:dyDescent="0.35">
      <c r="A20" s="1"/>
      <c r="B20" s="61">
        <v>4</v>
      </c>
      <c r="C20" s="47" t="s">
        <v>46</v>
      </c>
      <c r="D20" s="15" t="s">
        <v>11</v>
      </c>
      <c r="E20" s="16">
        <v>12</v>
      </c>
      <c r="F20" s="59">
        <f>ROUNDUP(E20*F16/3,0)*3</f>
        <v>1356</v>
      </c>
      <c r="G20" s="64">
        <v>469.28</v>
      </c>
      <c r="H20" s="56">
        <f t="shared" si="1"/>
        <v>636343.67999999993</v>
      </c>
      <c r="I20" s="1"/>
    </row>
    <row r="21" spans="1:9" ht="15" thickBot="1" x14ac:dyDescent="0.35">
      <c r="A21" s="1"/>
      <c r="B21" s="87" t="s">
        <v>29</v>
      </c>
      <c r="C21" s="88"/>
      <c r="D21" s="43" t="s">
        <v>16</v>
      </c>
      <c r="E21" s="44"/>
      <c r="F21" s="45">
        <f>F16</f>
        <v>113</v>
      </c>
      <c r="G21" s="58">
        <f>H21/F21</f>
        <v>339.82300884955754</v>
      </c>
      <c r="H21" s="46">
        <f>SUM(H22:H24)</f>
        <v>38400</v>
      </c>
      <c r="I21" s="1"/>
    </row>
    <row r="22" spans="1:9" x14ac:dyDescent="0.3">
      <c r="A22" s="1"/>
      <c r="B22" s="48">
        <v>1</v>
      </c>
      <c r="C22" s="49" t="s">
        <v>20</v>
      </c>
      <c r="D22" s="50" t="s">
        <v>10</v>
      </c>
      <c r="E22" s="51">
        <f>E17</f>
        <v>2.2000000000000002</v>
      </c>
      <c r="F22" s="52">
        <f>ROUNDUP(E22*F21/200,0)*200</f>
        <v>400</v>
      </c>
      <c r="G22" s="51">
        <v>27.5</v>
      </c>
      <c r="H22" s="53">
        <f>F22*G22</f>
        <v>11000</v>
      </c>
      <c r="I22" s="1"/>
    </row>
    <row r="23" spans="1:9" x14ac:dyDescent="0.3">
      <c r="A23" s="1"/>
      <c r="B23" s="54">
        <v>2</v>
      </c>
      <c r="C23" s="26" t="s">
        <v>30</v>
      </c>
      <c r="D23" s="15" t="s">
        <v>10</v>
      </c>
      <c r="E23" s="16">
        <f>(E17)*2</f>
        <v>4.4000000000000004</v>
      </c>
      <c r="F23" s="14">
        <f>ROUNDUP(E23*F21/1000,0)*1000</f>
        <v>1000</v>
      </c>
      <c r="G23" s="16">
        <v>4.9000000000000004</v>
      </c>
      <c r="H23" s="55">
        <f>F23*G23</f>
        <v>4900</v>
      </c>
      <c r="I23" s="1"/>
    </row>
    <row r="24" spans="1:9" ht="15" thickBot="1" x14ac:dyDescent="0.35">
      <c r="A24" s="1"/>
      <c r="B24" s="54">
        <v>3</v>
      </c>
      <c r="C24" s="47" t="s">
        <v>33</v>
      </c>
      <c r="D24" s="15" t="s">
        <v>10</v>
      </c>
      <c r="E24" s="16">
        <f>E20/0.6*2</f>
        <v>40</v>
      </c>
      <c r="F24" s="59">
        <f>ROUNDUP(E24*F21/500,0)*500</f>
        <v>5000</v>
      </c>
      <c r="G24" s="16">
        <v>4.5</v>
      </c>
      <c r="H24" s="56">
        <f t="shared" ref="H24" si="2">F24*G24</f>
        <v>22500</v>
      </c>
      <c r="I24" s="1"/>
    </row>
    <row r="25" spans="1:9" ht="30" customHeight="1" thickBot="1" x14ac:dyDescent="0.35">
      <c r="A25" s="1"/>
      <c r="B25" s="90" t="s">
        <v>40</v>
      </c>
      <c r="C25" s="91"/>
      <c r="D25" s="37" t="s">
        <v>16</v>
      </c>
      <c r="E25" s="38"/>
      <c r="F25" s="39">
        <v>80</v>
      </c>
      <c r="G25" s="57">
        <f>H25/F25</f>
        <v>3516.1529999999998</v>
      </c>
      <c r="H25" s="40">
        <f>H26+H31</f>
        <v>281292.24</v>
      </c>
      <c r="I25" s="1"/>
    </row>
    <row r="26" spans="1:9" ht="15" thickBot="1" x14ac:dyDescent="0.35">
      <c r="A26" s="1"/>
      <c r="B26" s="87" t="s">
        <v>28</v>
      </c>
      <c r="C26" s="88"/>
      <c r="D26" s="43" t="s">
        <v>16</v>
      </c>
      <c r="E26" s="44"/>
      <c r="F26" s="45">
        <f>F25</f>
        <v>80</v>
      </c>
      <c r="G26" s="58">
        <f>H26/F26</f>
        <v>3036.1530000000002</v>
      </c>
      <c r="H26" s="46">
        <f>SUM(H27:H30)</f>
        <v>242892.24000000002</v>
      </c>
      <c r="I26" s="1"/>
    </row>
    <row r="27" spans="1:9" x14ac:dyDescent="0.3">
      <c r="A27" s="1"/>
      <c r="B27" s="60">
        <v>1</v>
      </c>
      <c r="C27" s="62" t="s">
        <v>37</v>
      </c>
      <c r="D27" s="41" t="s">
        <v>10</v>
      </c>
      <c r="E27" s="42">
        <v>4</v>
      </c>
      <c r="F27" s="14">
        <f>ROUNDUP(E27*F$26,0)</f>
        <v>320</v>
      </c>
      <c r="G27" s="63">
        <v>98.15</v>
      </c>
      <c r="H27" s="65">
        <f>F27*G27</f>
        <v>31408</v>
      </c>
      <c r="I27" s="1"/>
    </row>
    <row r="28" spans="1:9" x14ac:dyDescent="0.3">
      <c r="A28" s="1"/>
      <c r="B28" s="61">
        <v>2</v>
      </c>
      <c r="C28" s="47" t="s">
        <v>38</v>
      </c>
      <c r="D28" s="15" t="s">
        <v>10</v>
      </c>
      <c r="E28" s="16">
        <f>E27</f>
        <v>4</v>
      </c>
      <c r="F28" s="14">
        <f>ROUNDUP(E28*F$26,0)</f>
        <v>320</v>
      </c>
      <c r="G28" s="64">
        <v>8.3800000000000008</v>
      </c>
      <c r="H28" s="56">
        <f t="shared" ref="H28:H30" si="3">F28*G28</f>
        <v>2681.6000000000004</v>
      </c>
      <c r="I28" s="1"/>
    </row>
    <row r="29" spans="1:9" x14ac:dyDescent="0.3">
      <c r="A29" s="1"/>
      <c r="B29" s="61">
        <v>3</v>
      </c>
      <c r="C29" s="47" t="s">
        <v>41</v>
      </c>
      <c r="D29" s="15" t="s">
        <v>11</v>
      </c>
      <c r="E29" s="16">
        <v>2.7</v>
      </c>
      <c r="F29" s="59">
        <f>ROUNDUP(E29*F26/3,0)*3</f>
        <v>216</v>
      </c>
      <c r="G29" s="64">
        <v>121.23</v>
      </c>
      <c r="H29" s="56">
        <f t="shared" si="3"/>
        <v>26185.68</v>
      </c>
      <c r="I29" s="1"/>
    </row>
    <row r="30" spans="1:9" ht="15" thickBot="1" x14ac:dyDescent="0.35">
      <c r="A30" s="1"/>
      <c r="B30" s="61">
        <v>4</v>
      </c>
      <c r="C30" s="47" t="s">
        <v>39</v>
      </c>
      <c r="D30" s="15" t="s">
        <v>11</v>
      </c>
      <c r="E30" s="16">
        <v>17</v>
      </c>
      <c r="F30" s="59">
        <f>ROUNDUP(E30*F26/3,0)*3</f>
        <v>1362</v>
      </c>
      <c r="G30" s="64">
        <v>134.08000000000001</v>
      </c>
      <c r="H30" s="56">
        <f t="shared" si="3"/>
        <v>182616.96000000002</v>
      </c>
      <c r="I30" s="1"/>
    </row>
    <row r="31" spans="1:9" ht="15" thickBot="1" x14ac:dyDescent="0.35">
      <c r="A31" s="1"/>
      <c r="B31" s="87" t="s">
        <v>29</v>
      </c>
      <c r="C31" s="88"/>
      <c r="D31" s="43" t="s">
        <v>16</v>
      </c>
      <c r="E31" s="44"/>
      <c r="F31" s="45">
        <f>F26</f>
        <v>80</v>
      </c>
      <c r="G31" s="58">
        <f>H31/F31</f>
        <v>480</v>
      </c>
      <c r="H31" s="46">
        <f>SUM(H32:H34)</f>
        <v>38400</v>
      </c>
      <c r="I31" s="1"/>
    </row>
    <row r="32" spans="1:9" x14ac:dyDescent="0.3">
      <c r="A32" s="1"/>
      <c r="B32" s="48">
        <v>1</v>
      </c>
      <c r="C32" s="49" t="s">
        <v>20</v>
      </c>
      <c r="D32" s="50" t="s">
        <v>10</v>
      </c>
      <c r="E32" s="51">
        <f>E27</f>
        <v>4</v>
      </c>
      <c r="F32" s="52">
        <f>ROUNDUP(E32*F31/200,0)*200</f>
        <v>400</v>
      </c>
      <c r="G32" s="51">
        <v>27.5</v>
      </c>
      <c r="H32" s="53">
        <f>F32*G32</f>
        <v>11000</v>
      </c>
      <c r="I32" s="1"/>
    </row>
    <row r="33" spans="1:9" x14ac:dyDescent="0.3">
      <c r="A33" s="1"/>
      <c r="B33" s="54">
        <v>2</v>
      </c>
      <c r="C33" s="26" t="s">
        <v>30</v>
      </c>
      <c r="D33" s="15" t="s">
        <v>10</v>
      </c>
      <c r="E33" s="16">
        <f>(E27)*2</f>
        <v>8</v>
      </c>
      <c r="F33" s="14">
        <f>ROUNDUP(E33*F31/1000,0)*1000</f>
        <v>1000</v>
      </c>
      <c r="G33" s="16">
        <v>4.9000000000000004</v>
      </c>
      <c r="H33" s="55">
        <f>F33*G33</f>
        <v>4900</v>
      </c>
      <c r="I33" s="1"/>
    </row>
    <row r="34" spans="1:9" x14ac:dyDescent="0.3">
      <c r="A34" s="1"/>
      <c r="B34" s="54">
        <v>3</v>
      </c>
      <c r="C34" s="47" t="s">
        <v>33</v>
      </c>
      <c r="D34" s="15" t="s">
        <v>10</v>
      </c>
      <c r="E34" s="16">
        <f>E30/0.6*2</f>
        <v>56.666666666666671</v>
      </c>
      <c r="F34" s="59">
        <f>ROUNDUP(E34*F31/500,0)*500</f>
        <v>5000</v>
      </c>
      <c r="G34" s="16">
        <v>4.5</v>
      </c>
      <c r="H34" s="56">
        <f t="shared" ref="H34" si="4">F34*G34</f>
        <v>22500</v>
      </c>
      <c r="I34" s="1"/>
    </row>
    <row r="35" spans="1:9" ht="18.600000000000001" thickBot="1" x14ac:dyDescent="0.35">
      <c r="A35" s="1"/>
      <c r="B35" s="70" t="s">
        <v>31</v>
      </c>
      <c r="C35" s="71"/>
      <c r="D35" s="71"/>
      <c r="E35" s="71"/>
      <c r="F35" s="71"/>
      <c r="G35" s="71"/>
      <c r="H35" s="28">
        <f>H15+H25</f>
        <v>1019658.2699999999</v>
      </c>
      <c r="I35" s="1"/>
    </row>
    <row r="36" spans="1:9" ht="18.600000000000001" thickBot="1" x14ac:dyDescent="0.35">
      <c r="A36" s="1"/>
      <c r="B36" s="85" t="s">
        <v>32</v>
      </c>
      <c r="C36" s="86"/>
      <c r="D36" s="86"/>
      <c r="E36" s="86"/>
      <c r="F36" s="86"/>
      <c r="G36" s="86"/>
      <c r="H36" s="22">
        <f>H35/(F7)</f>
        <v>5283.2034715025902</v>
      </c>
      <c r="I36" s="1"/>
    </row>
    <row r="37" spans="1:9" x14ac:dyDescent="0.3">
      <c r="A37" s="1"/>
      <c r="B37" s="82"/>
      <c r="C37" s="82"/>
      <c r="D37" s="82"/>
      <c r="E37" s="17"/>
      <c r="F37" s="17"/>
      <c r="G37" s="6" t="s">
        <v>18</v>
      </c>
      <c r="H37" s="18">
        <f>H35/122*22</f>
        <v>183872.80278688524</v>
      </c>
      <c r="I37" s="1"/>
    </row>
    <row r="38" spans="1:9" x14ac:dyDescent="0.3">
      <c r="G38" s="19" t="s">
        <v>19</v>
      </c>
      <c r="H38" s="20">
        <f>H35</f>
        <v>1019658.2699999999</v>
      </c>
    </row>
    <row r="39" spans="1:9" x14ac:dyDescent="0.3">
      <c r="G39" s="27" t="s">
        <v>21</v>
      </c>
      <c r="H39" s="20">
        <v>120000</v>
      </c>
    </row>
    <row r="42" spans="1:9" ht="15.6" x14ac:dyDescent="0.3">
      <c r="B42" s="67" t="s">
        <v>14</v>
      </c>
      <c r="C42" s="67"/>
      <c r="D42" s="67"/>
      <c r="E42" s="67"/>
      <c r="F42" s="67"/>
      <c r="G42" s="67"/>
      <c r="H42" s="67"/>
    </row>
    <row r="44" spans="1:9" ht="18" x14ac:dyDescent="0.3">
      <c r="B44" s="94" t="s">
        <v>23</v>
      </c>
      <c r="C44" s="94"/>
      <c r="D44" s="94"/>
      <c r="E44" s="94"/>
      <c r="F44" s="94"/>
      <c r="G44" s="94"/>
      <c r="H44" s="94"/>
    </row>
    <row r="45" spans="1:9" ht="27.6" x14ac:dyDescent="0.3">
      <c r="B45" s="23" t="s">
        <v>4</v>
      </c>
      <c r="C45" s="24" t="s">
        <v>15</v>
      </c>
      <c r="D45" s="23" t="s">
        <v>24</v>
      </c>
      <c r="E45" s="23" t="s">
        <v>12</v>
      </c>
      <c r="F45" s="23" t="s">
        <v>6</v>
      </c>
      <c r="G45" s="23" t="s">
        <v>25</v>
      </c>
      <c r="H45" s="23" t="s">
        <v>8</v>
      </c>
    </row>
    <row r="46" spans="1:9" x14ac:dyDescent="0.3">
      <c r="B46" s="92" t="s">
        <v>42</v>
      </c>
      <c r="C46" s="92"/>
      <c r="D46" s="92"/>
      <c r="E46" s="92"/>
      <c r="F46" s="92"/>
      <c r="G46" s="92"/>
      <c r="H46" s="92"/>
    </row>
    <row r="47" spans="1:9" ht="41.4" x14ac:dyDescent="0.3">
      <c r="B47" s="25">
        <v>1</v>
      </c>
      <c r="C47" s="29" t="s">
        <v>43</v>
      </c>
      <c r="D47" s="15" t="s">
        <v>44</v>
      </c>
      <c r="E47" s="16">
        <v>1</v>
      </c>
      <c r="F47" s="42">
        <v>1</v>
      </c>
      <c r="G47" s="16">
        <v>80000</v>
      </c>
      <c r="H47" s="30">
        <f>F47*G47</f>
        <v>80000</v>
      </c>
    </row>
    <row r="48" spans="1:9" x14ac:dyDescent="0.3">
      <c r="B48" s="93" t="s">
        <v>26</v>
      </c>
      <c r="C48" s="93"/>
      <c r="D48" s="93"/>
      <c r="E48" s="93"/>
      <c r="F48" s="93"/>
      <c r="G48" s="93"/>
      <c r="H48" s="31">
        <f>SUM(H47:H47)</f>
        <v>80000</v>
      </c>
    </row>
    <row r="49" spans="2:8" x14ac:dyDescent="0.3">
      <c r="B49" s="93" t="s">
        <v>27</v>
      </c>
      <c r="C49" s="93"/>
      <c r="D49" s="93"/>
      <c r="E49" s="93"/>
      <c r="F49" s="93"/>
      <c r="G49" s="93"/>
      <c r="H49" s="32">
        <f>H48/F7</f>
        <v>414.50777202072538</v>
      </c>
    </row>
    <row r="50" spans="2:8" x14ac:dyDescent="0.3">
      <c r="G50" s="6" t="s">
        <v>34</v>
      </c>
      <c r="H50" s="18">
        <f>H48*0.22</f>
        <v>17600</v>
      </c>
    </row>
    <row r="51" spans="2:8" x14ac:dyDescent="0.3">
      <c r="G51" s="19" t="s">
        <v>19</v>
      </c>
      <c r="H51" s="20">
        <f>H48+H50</f>
        <v>97600</v>
      </c>
    </row>
  </sheetData>
  <mergeCells count="23">
    <mergeCell ref="B15:C15"/>
    <mergeCell ref="B16:C16"/>
    <mergeCell ref="B46:H46"/>
    <mergeCell ref="B48:G48"/>
    <mergeCell ref="B49:G49"/>
    <mergeCell ref="B44:H44"/>
    <mergeCell ref="B25:C25"/>
    <mergeCell ref="B2:H2"/>
    <mergeCell ref="B42:H42"/>
    <mergeCell ref="B4:H4"/>
    <mergeCell ref="B5:H5"/>
    <mergeCell ref="B35:G35"/>
    <mergeCell ref="F7:H7"/>
    <mergeCell ref="F8:H8"/>
    <mergeCell ref="F9:H9"/>
    <mergeCell ref="B11:H11"/>
    <mergeCell ref="B37:D37"/>
    <mergeCell ref="B13:H13"/>
    <mergeCell ref="B36:G36"/>
    <mergeCell ref="B21:C21"/>
    <mergeCell ref="B9:C9"/>
    <mergeCell ref="B26:C26"/>
    <mergeCell ref="B31:C31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2026-08-24T09:09:40Z</cp:lastPrinted>
  <dcterms:created xsi:type="dcterms:W3CDTF">2018-06-13T10:11:23Z</dcterms:created>
  <dcterms:modified xsi:type="dcterms:W3CDTF">2026-09-07T08:12:19Z</dcterms:modified>
</cp:coreProperties>
</file>